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1" yWindow="105" windowWidth="18092" windowHeight="10106"/>
  </bookViews>
  <sheets>
    <sheet name="Total Fee Grid" sheetId="1" r:id="rId1"/>
    <sheet name="Mgr Fee Schedules" sheetId="2" r:id="rId2"/>
    <sheet name="Calc page" sheetId="3" r:id="rId3"/>
    <sheet name="Disclosures" sheetId="5" r:id="rId4"/>
  </sheets>
  <definedNames>
    <definedName name="_xlnm.Print_Titles" localSheetId="1">'Mgr Fee Schedules'!$1:$2</definedName>
  </definedNames>
  <calcPr calcId="145621"/>
</workbook>
</file>

<file path=xl/calcChain.xml><?xml version="1.0" encoding="utf-8"?>
<calcChain xmlns="http://schemas.openxmlformats.org/spreadsheetml/2006/main">
  <c r="E86" i="2" l="1"/>
  <c r="K85" i="2" s="1"/>
  <c r="C3" i="3"/>
  <c r="G3" i="3" s="1"/>
  <c r="C17" i="3"/>
  <c r="J17" i="3" s="1"/>
  <c r="H94" i="2"/>
  <c r="H76" i="2"/>
  <c r="E5" i="2"/>
  <c r="K6" i="2" s="1"/>
  <c r="H6" i="2"/>
  <c r="F33" i="1"/>
  <c r="F32" i="1"/>
  <c r="F29" i="1"/>
  <c r="F28" i="1"/>
  <c r="F18" i="1"/>
  <c r="F13" i="1"/>
  <c r="F5" i="1"/>
  <c r="C12" i="3"/>
  <c r="G12" i="3" s="1"/>
  <c r="C9" i="3"/>
  <c r="G9" i="3" s="1"/>
  <c r="C5" i="3"/>
  <c r="G5" i="3" s="1"/>
  <c r="E92" i="2"/>
  <c r="K92" i="2" s="1"/>
  <c r="E67" i="2"/>
  <c r="K66" i="2" s="1"/>
  <c r="K67" i="2" s="1"/>
  <c r="L67" i="2" s="1"/>
  <c r="E75" i="2"/>
  <c r="K74" i="2" s="1"/>
  <c r="C23" i="3"/>
  <c r="J23" i="3" s="1"/>
  <c r="F42" i="1"/>
  <c r="E30" i="2"/>
  <c r="K29" i="2" s="1"/>
  <c r="K30" i="2" s="1"/>
  <c r="L30" i="2" s="1"/>
  <c r="C22" i="3"/>
  <c r="G22" i="3" s="1"/>
  <c r="C21" i="3"/>
  <c r="J21" i="3" s="1"/>
  <c r="C20" i="3"/>
  <c r="J20" i="3" s="1"/>
  <c r="C18" i="3"/>
  <c r="G18" i="3" s="1"/>
  <c r="C19" i="3"/>
  <c r="J19" i="3" s="1"/>
  <c r="C16" i="3"/>
  <c r="G16" i="3" s="1"/>
  <c r="C15" i="3"/>
  <c r="J15" i="3" s="1"/>
  <c r="C14" i="3"/>
  <c r="J14" i="3" s="1"/>
  <c r="C13" i="3"/>
  <c r="J13" i="3" s="1"/>
  <c r="C11" i="3"/>
  <c r="J11" i="3" s="1"/>
  <c r="C10" i="3"/>
  <c r="J10" i="3" s="1"/>
  <c r="C8" i="3"/>
  <c r="J8" i="3" s="1"/>
  <c r="C7" i="3"/>
  <c r="G7" i="3" s="1"/>
  <c r="C6" i="3"/>
  <c r="J6" i="3" s="1"/>
  <c r="C4" i="3"/>
  <c r="G4" i="3" s="1"/>
  <c r="G45" i="1"/>
  <c r="F40" i="1"/>
  <c r="F39" i="1"/>
  <c r="F35" i="1"/>
  <c r="F20" i="1"/>
  <c r="F7" i="1"/>
  <c r="H3" i="3"/>
  <c r="F3" i="1"/>
  <c r="F11" i="1"/>
  <c r="F16" i="1"/>
  <c r="F24" i="1"/>
  <c r="F4" i="1"/>
  <c r="F12" i="1"/>
  <c r="F17" i="1"/>
  <c r="F25" i="1"/>
  <c r="E81" i="2"/>
  <c r="K80" i="2" s="1"/>
  <c r="E51" i="2"/>
  <c r="K51" i="2" s="1"/>
  <c r="E71" i="2"/>
  <c r="K70" i="2" s="1"/>
  <c r="K71" i="2" s="1"/>
  <c r="L71" i="2" s="1"/>
  <c r="K86" i="2"/>
  <c r="E57" i="2"/>
  <c r="K57" i="2" s="1"/>
  <c r="E62" i="2"/>
  <c r="K61" i="2" s="1"/>
  <c r="H81" i="2"/>
  <c r="H13" i="2"/>
  <c r="H35" i="2"/>
  <c r="H42" i="2"/>
  <c r="H52" i="2"/>
  <c r="H62" i="2"/>
  <c r="H87" i="2"/>
  <c r="H57" i="2"/>
  <c r="E107" i="2"/>
  <c r="K106" i="2" s="1"/>
  <c r="K107" i="2" s="1"/>
  <c r="L107" i="2" s="1"/>
  <c r="E103" i="2"/>
  <c r="K102" i="2" s="1"/>
  <c r="K103" i="2" s="1"/>
  <c r="L103" i="2" s="1"/>
  <c r="E99" i="2"/>
  <c r="K98" i="2" s="1"/>
  <c r="K99" i="2" s="1"/>
  <c r="L99" i="2" s="1"/>
  <c r="E22" i="2"/>
  <c r="K21" i="2" s="1"/>
  <c r="K22" i="2" s="1"/>
  <c r="L22" i="2" s="1"/>
  <c r="E18" i="2"/>
  <c r="K17" i="2" s="1"/>
  <c r="K18" i="2" s="1"/>
  <c r="L18" i="2" s="1"/>
  <c r="E47" i="2"/>
  <c r="K46" i="2" s="1"/>
  <c r="K47" i="2" s="1"/>
  <c r="L47" i="2" s="1"/>
  <c r="E40" i="2"/>
  <c r="K41" i="2" s="1"/>
  <c r="E34" i="2"/>
  <c r="K34" i="2" s="1"/>
  <c r="E26" i="2"/>
  <c r="K25" i="2" s="1"/>
  <c r="K26" i="2" s="1"/>
  <c r="L26" i="2" s="1"/>
  <c r="E11" i="2"/>
  <c r="K11" i="2" s="1"/>
  <c r="G11" i="3"/>
  <c r="F23" i="1"/>
  <c r="G19" i="3"/>
  <c r="G8" i="3"/>
  <c r="G10" i="3"/>
  <c r="J22" i="3"/>
  <c r="K91" i="2"/>
  <c r="K94" i="2"/>
  <c r="K75" i="2"/>
  <c r="K76" i="2"/>
  <c r="K52" i="2"/>
  <c r="K42" i="2"/>
  <c r="K39" i="2"/>
  <c r="K12" i="2"/>
  <c r="J18" i="3"/>
  <c r="K87" i="2"/>
  <c r="K33" i="2" l="1"/>
  <c r="K56" i="2"/>
  <c r="K58" i="2" s="1"/>
  <c r="L58" i="2" s="1"/>
  <c r="F10" i="1"/>
  <c r="J12" i="3"/>
  <c r="G23" i="3"/>
  <c r="G6" i="3"/>
  <c r="F38" i="1"/>
  <c r="K10" i="2"/>
  <c r="K35" i="2"/>
  <c r="K36" i="2" s="1"/>
  <c r="L36" i="2" s="1"/>
  <c r="F15" i="1"/>
  <c r="J9" i="3"/>
  <c r="G20" i="3"/>
  <c r="G15" i="3"/>
  <c r="F27" i="1"/>
  <c r="K93" i="2"/>
  <c r="G14" i="3"/>
  <c r="K81" i="2"/>
  <c r="K77" i="2"/>
  <c r="L77" i="2" s="1"/>
  <c r="G21" i="3"/>
  <c r="K62" i="2"/>
  <c r="K50" i="2"/>
  <c r="J3" i="3"/>
  <c r="J5" i="3"/>
  <c r="J4" i="3"/>
  <c r="G13" i="3"/>
  <c r="J7" i="3"/>
  <c r="G17" i="3"/>
  <c r="K40" i="2"/>
  <c r="K43" i="2" s="1"/>
  <c r="L43" i="2" s="1"/>
  <c r="K88" i="2"/>
  <c r="L88" i="2" s="1"/>
  <c r="D14" i="3" s="1"/>
  <c r="K82" i="2"/>
  <c r="L82" i="2" s="1"/>
  <c r="D11" i="1" s="1"/>
  <c r="K63" i="2"/>
  <c r="L63" i="2" s="1"/>
  <c r="D19" i="3" s="1"/>
  <c r="F31" i="1"/>
  <c r="F2" i="1"/>
  <c r="D28" i="1"/>
  <c r="D16" i="3"/>
  <c r="L16" i="3" s="1"/>
  <c r="O16" i="3" s="1"/>
  <c r="J16" i="3"/>
  <c r="C24" i="3"/>
  <c r="D8" i="3"/>
  <c r="D12" i="1"/>
  <c r="D4" i="3"/>
  <c r="D4" i="1"/>
  <c r="K95" i="2"/>
  <c r="L95" i="2" s="1"/>
  <c r="D24" i="1"/>
  <c r="D7" i="3"/>
  <c r="D5" i="3"/>
  <c r="D5" i="1"/>
  <c r="D21" i="3"/>
  <c r="D39" i="1"/>
  <c r="D13" i="1"/>
  <c r="D9" i="3"/>
  <c r="D33" i="1"/>
  <c r="D22" i="3"/>
  <c r="D40" i="1"/>
  <c r="K53" i="2"/>
  <c r="L53" i="2" s="1"/>
  <c r="D3" i="1"/>
  <c r="D3" i="3"/>
  <c r="D42" i="1"/>
  <c r="H42" i="1" s="1"/>
  <c r="D23" i="3"/>
  <c r="D20" i="3"/>
  <c r="D35" i="1"/>
  <c r="H35" i="1" s="1"/>
  <c r="D13" i="3"/>
  <c r="D20" i="1"/>
  <c r="H20" i="1" s="1"/>
  <c r="D7" i="1"/>
  <c r="H7" i="1" s="1"/>
  <c r="D6" i="3"/>
  <c r="K13" i="2"/>
  <c r="K14" i="2" s="1"/>
  <c r="L14" i="2" s="1"/>
  <c r="K4" i="2"/>
  <c r="K5" i="2"/>
  <c r="D25" i="1" l="1"/>
  <c r="D23" i="1" s="1"/>
  <c r="H23" i="1" s="1"/>
  <c r="D15" i="3"/>
  <c r="E15" i="3" s="1"/>
  <c r="G24" i="3"/>
  <c r="J24" i="3"/>
  <c r="H24" i="3" s="1"/>
  <c r="F45" i="1" s="1"/>
  <c r="K7" i="2"/>
  <c r="L7" i="2" s="1"/>
  <c r="D11" i="3"/>
  <c r="E11" i="3" s="1"/>
  <c r="D17" i="1"/>
  <c r="E16" i="3"/>
  <c r="L8" i="3"/>
  <c r="O8" i="3" s="1"/>
  <c r="E8" i="3"/>
  <c r="E4" i="3"/>
  <c r="L4" i="3"/>
  <c r="O4" i="3" s="1"/>
  <c r="D2" i="1"/>
  <c r="H2" i="1" s="1"/>
  <c r="D18" i="1"/>
  <c r="D12" i="3"/>
  <c r="E14" i="3"/>
  <c r="L14" i="3"/>
  <c r="O14" i="3" s="1"/>
  <c r="E7" i="3"/>
  <c r="L7" i="3"/>
  <c r="O7" i="3" s="1"/>
  <c r="D10" i="1"/>
  <c r="H10" i="1" s="1"/>
  <c r="L5" i="3"/>
  <c r="E5" i="3"/>
  <c r="E21" i="3"/>
  <c r="L21" i="3"/>
  <c r="O21" i="3" s="1"/>
  <c r="D38" i="1"/>
  <c r="H38" i="1" s="1"/>
  <c r="L9" i="3"/>
  <c r="E9" i="3"/>
  <c r="E19" i="3"/>
  <c r="L19" i="3"/>
  <c r="O19" i="3" s="1"/>
  <c r="L22" i="3"/>
  <c r="O22" i="3" s="1"/>
  <c r="E22" i="3"/>
  <c r="D10" i="3"/>
  <c r="D16" i="1"/>
  <c r="E3" i="3"/>
  <c r="L3" i="3"/>
  <c r="O3" i="3" s="1"/>
  <c r="L11" i="3"/>
  <c r="O11" i="3" s="1"/>
  <c r="L23" i="3"/>
  <c r="O23" i="3" s="1"/>
  <c r="E23" i="3"/>
  <c r="L20" i="3"/>
  <c r="O20" i="3" s="1"/>
  <c r="E20" i="3"/>
  <c r="L13" i="3"/>
  <c r="O13" i="3" s="1"/>
  <c r="E13" i="3"/>
  <c r="E6" i="3"/>
  <c r="L6" i="3"/>
  <c r="O6" i="3" s="1"/>
  <c r="D32" i="1"/>
  <c r="D31" i="1" s="1"/>
  <c r="H31" i="1" s="1"/>
  <c r="D18" i="3"/>
  <c r="D29" i="1"/>
  <c r="D27" i="1" s="1"/>
  <c r="H27" i="1" s="1"/>
  <c r="D17" i="3"/>
  <c r="L15" i="3" l="1"/>
  <c r="O15" i="3" s="1"/>
  <c r="D15" i="1"/>
  <c r="H15" i="1" s="1"/>
  <c r="E12" i="3"/>
  <c r="L12" i="3"/>
  <c r="E10" i="3"/>
  <c r="L10" i="3"/>
  <c r="O10" i="3" s="1"/>
  <c r="L18" i="3"/>
  <c r="O18" i="3" s="1"/>
  <c r="E18" i="3"/>
  <c r="L17" i="3"/>
  <c r="E17" i="3"/>
  <c r="E24" i="3" l="1"/>
  <c r="D24" i="3" s="1"/>
  <c r="D45" i="1" s="1"/>
  <c r="H45" i="1" s="1"/>
  <c r="L24" i="3" l="1"/>
  <c r="O24" i="3" s="1"/>
</calcChain>
</file>

<file path=xl/sharedStrings.xml><?xml version="1.0" encoding="utf-8"?>
<sst xmlns="http://schemas.openxmlformats.org/spreadsheetml/2006/main" count="420" uniqueCount="165">
  <si>
    <t>Hotchkis &amp; Wiley</t>
  </si>
  <si>
    <t>Large Cap Growth</t>
  </si>
  <si>
    <t>Opportunistic Growth</t>
  </si>
  <si>
    <t>Barclays Global Investors</t>
  </si>
  <si>
    <t>Earnest Partners</t>
  </si>
  <si>
    <t>Small Cap Value</t>
  </si>
  <si>
    <t>Mid Cap Value</t>
  </si>
  <si>
    <t>Brown Advisory</t>
  </si>
  <si>
    <t>Small Cap Growth</t>
  </si>
  <si>
    <t>Baillie Gifford</t>
  </si>
  <si>
    <t>ACWI ex US Growth</t>
  </si>
  <si>
    <t>ACWI ex US Value</t>
  </si>
  <si>
    <t>Flat</t>
  </si>
  <si>
    <t xml:space="preserve"> </t>
  </si>
  <si>
    <t>R/K Fee</t>
  </si>
  <si>
    <t>North Carolina International Fund</t>
  </si>
  <si>
    <t>North Carolina Large Cap Growth Fund</t>
  </si>
  <si>
    <t>North Carolina Large Cap Value Fund</t>
  </si>
  <si>
    <t>Total Estimated Expense</t>
  </si>
  <si>
    <t xml:space="preserve">  Barclays Global Investors</t>
  </si>
  <si>
    <t xml:space="preserve">  50% TimesSquare Capital Management</t>
  </si>
  <si>
    <t xml:space="preserve">  50% Baillie Gifford</t>
  </si>
  <si>
    <t xml:space="preserve">  50% Brown Advisory</t>
  </si>
  <si>
    <t xml:space="preserve">  50% Mondrian Investment Partners</t>
  </si>
  <si>
    <t>Product</t>
  </si>
  <si>
    <t>Large Cap Value</t>
  </si>
  <si>
    <t>Wellington Management Company</t>
  </si>
  <si>
    <t>Sands Capital Management</t>
  </si>
  <si>
    <t>Large Cap Index</t>
  </si>
  <si>
    <t>TimesSquare Capital Management</t>
  </si>
  <si>
    <t>SMID Cap Passive</t>
  </si>
  <si>
    <t>Mondrian Investment Partners</t>
  </si>
  <si>
    <t>International Passive</t>
  </si>
  <si>
    <t>Manager</t>
  </si>
  <si>
    <t>Fund</t>
  </si>
  <si>
    <t>DC Plan Fee Schedule</t>
  </si>
  <si>
    <t>MSCI ACWI ex-US</t>
  </si>
  <si>
    <t>BGI</t>
  </si>
  <si>
    <t>SMID Cap Index</t>
  </si>
  <si>
    <t>ACWI ex-US Passive</t>
  </si>
  <si>
    <t>Brown</t>
  </si>
  <si>
    <t>Mondrian</t>
  </si>
  <si>
    <t>TimesSquare</t>
  </si>
  <si>
    <t xml:space="preserve">Wellington </t>
  </si>
  <si>
    <t>PIMCO</t>
  </si>
  <si>
    <t>JP Morgan</t>
  </si>
  <si>
    <t>Core Plus</t>
  </si>
  <si>
    <t>Core Bond</t>
  </si>
  <si>
    <t>Amount</t>
  </si>
  <si>
    <t>Fee (%)</t>
  </si>
  <si>
    <t>Fee Calc</t>
  </si>
  <si>
    <t>First</t>
  </si>
  <si>
    <t>Next</t>
  </si>
  <si>
    <t>Balance &gt;</t>
  </si>
  <si>
    <t>North Carolina Fixed Income Fund</t>
  </si>
  <si>
    <t xml:space="preserve">  50% PIMCO</t>
  </si>
  <si>
    <t xml:space="preserve">  50% JP Morgan</t>
  </si>
  <si>
    <t>Sands</t>
  </si>
  <si>
    <t>DB Assets</t>
  </si>
  <si>
    <t>North Carolina SMID Cap Index Fund</t>
  </si>
  <si>
    <t>North Carolina Large Cap Index Fund</t>
  </si>
  <si>
    <t>North Carolina International Index Fund</t>
  </si>
  <si>
    <t>North Carolina SMID Value Fund</t>
  </si>
  <si>
    <t>North Carolina SMID Growth Fund</t>
  </si>
  <si>
    <t>SA-ZQ4</t>
  </si>
  <si>
    <t>SA-ZQ5</t>
  </si>
  <si>
    <t>SA-ZS2</t>
  </si>
  <si>
    <t>SA-ZQ6</t>
  </si>
  <si>
    <t>SA-ZQ7</t>
  </si>
  <si>
    <t>SA-ZS3</t>
  </si>
  <si>
    <t>SA-ZQ8</t>
  </si>
  <si>
    <t>SA-ZS5</t>
  </si>
  <si>
    <t>SA-ZS4</t>
  </si>
  <si>
    <t>SA-5BI</t>
  </si>
  <si>
    <t>SA-5BG</t>
  </si>
  <si>
    <t>SA-5MP</t>
  </si>
  <si>
    <t>SA-5BS</t>
  </si>
  <si>
    <t>SA-5TI</t>
  </si>
  <si>
    <t>SA-5BA</t>
  </si>
  <si>
    <t>SA-5EP</t>
  </si>
  <si>
    <t>SA-5HM</t>
  </si>
  <si>
    <t>SA-5BL</t>
  </si>
  <si>
    <t>SA-5SC</t>
  </si>
  <si>
    <t>SA-5WO</t>
  </si>
  <si>
    <t>SA-5HL</t>
  </si>
  <si>
    <t>SA-5WT</t>
  </si>
  <si>
    <t>SA-ZQ9</t>
  </si>
  <si>
    <t>SA-5P1</t>
  </si>
  <si>
    <t>SA-5JP</t>
  </si>
  <si>
    <t>$</t>
  </si>
  <si>
    <t>%</t>
  </si>
  <si>
    <t>Recordkeeping Fee</t>
  </si>
  <si>
    <t>DC Assets</t>
  </si>
  <si>
    <t>TOTAL</t>
  </si>
  <si>
    <t>Fee Calculation</t>
  </si>
  <si>
    <t>Wtd Avg Mgt Fee</t>
  </si>
  <si>
    <t>Footnotes</t>
  </si>
  <si>
    <r>
      <t xml:space="preserve">NC Budget </t>
    </r>
    <r>
      <rPr>
        <b/>
        <vertAlign val="superscript"/>
        <sz val="10"/>
        <rFont val="Arial"/>
        <family val="2"/>
      </rPr>
      <t>2</t>
    </r>
  </si>
  <si>
    <r>
      <t xml:space="preserve">Admin / Other </t>
    </r>
    <r>
      <rPr>
        <b/>
        <vertAlign val="superscript"/>
        <sz val="14"/>
        <color indexed="9"/>
        <rFont val="Arial"/>
        <family val="2"/>
      </rPr>
      <t>1</t>
    </r>
  </si>
  <si>
    <r>
      <t xml:space="preserve">NC Budget </t>
    </r>
    <r>
      <rPr>
        <b/>
        <vertAlign val="superscript"/>
        <sz val="14"/>
        <color indexed="9"/>
        <rFont val="Arial"/>
        <family val="2"/>
      </rPr>
      <t>2</t>
    </r>
  </si>
  <si>
    <t>1 This includes the ongoing administration, legal, accounting, auditing, custody, NAV calculation, reporting, compliance, and other miscellaneous fund expenses associated with the separate account.</t>
  </si>
  <si>
    <t>2 The cost of the budget associated with the management of the Supplemental Retirement Plans will be converted and calibrated into basis points and born by each investment option in proportion to the pro rate share of the applicable assets in that fund.</t>
  </si>
  <si>
    <t>Admin %</t>
  </si>
  <si>
    <t>Other %</t>
  </si>
  <si>
    <t>n/a</t>
  </si>
  <si>
    <t>Weighted Avg Management Fee</t>
  </si>
  <si>
    <t>Summary</t>
  </si>
  <si>
    <t>Subadvisor</t>
  </si>
  <si>
    <t>North Carolina Global Equity Fund</t>
  </si>
  <si>
    <t>Disclosures</t>
  </si>
  <si>
    <t>Investors should carefully consider a fund’s investment objectives, risks, charges and expenses before investing.  For more complete information about the investment options available through your plan, please call 1-877-778-2100 for a factsheet that contains this and other information about our funds.  Read the factsheet carefully before investing.  Keep in mind it is possible to lose money by investing in securities.</t>
  </si>
  <si>
    <r>
      <t xml:space="preserve">Keep in mind that application of asset allocation and diversification concepts does not ensure a profit or protect against loss in a declining market. </t>
    </r>
    <r>
      <rPr>
        <b/>
        <sz val="14"/>
        <rFont val="Arial"/>
        <family val="2"/>
      </rPr>
      <t>It is possible to lose money by investing in securities.</t>
    </r>
  </si>
  <si>
    <t>All investing involves various risks, such as; fixed income (interest rate), default, small cap, international and sector - including the possible loss of principal.  Keep in mind that application of asset allocation and diversification concepts does not ensure a profit or protect against loss.  It is possible to lose money by investing in securities.</t>
  </si>
  <si>
    <t xml:space="preserve">Prudential Retirement's group variable annuity contracts are issued by Prudential Retirement Insurance and Annuity Company (PRIAC), Hartford, CT, a Prudential Financial company. </t>
  </si>
  <si>
    <t>Prudential Retirement, Prudential Financial, PRU, Prudential and the Rock logo are registered service marks of The Prudential Insurance Company of America, Newark, NJ and its affiliates.  Prudential Retirement is a Prudential Financial business.</t>
  </si>
  <si>
    <r>
      <t xml:space="preserve">Quality Value </t>
    </r>
    <r>
      <rPr>
        <vertAlign val="superscript"/>
        <sz val="10"/>
        <rFont val="Arial"/>
        <family val="2"/>
      </rPr>
      <t>1</t>
    </r>
  </si>
  <si>
    <t>1. Strategy changed from Wellington Large Cap Tech Equity, effective 7/1/10</t>
  </si>
  <si>
    <t>3. Strategy changed from Wellington Large Cap Tech Equity, effective 7/1/10</t>
  </si>
  <si>
    <r>
      <t xml:space="preserve">Global Opportunities </t>
    </r>
    <r>
      <rPr>
        <vertAlign val="superscript"/>
        <sz val="10"/>
        <rFont val="Arial"/>
        <family val="2"/>
      </rPr>
      <t>2</t>
    </r>
  </si>
  <si>
    <t>2. Strategy changed from Wellington Unconstrained Themes, effective 7/1/10</t>
  </si>
  <si>
    <t>4. Strategy changed from Wellington Unconstrained Themes, effective 7/1/10</t>
  </si>
  <si>
    <r>
      <t xml:space="preserve">Global Opportunities </t>
    </r>
    <r>
      <rPr>
        <vertAlign val="superscript"/>
        <sz val="12"/>
        <rFont val="Arial"/>
        <family val="2"/>
      </rPr>
      <t>4</t>
    </r>
  </si>
  <si>
    <r>
      <t xml:space="preserve">Quality Value </t>
    </r>
    <r>
      <rPr>
        <vertAlign val="superscript"/>
        <sz val="12"/>
        <rFont val="Arial"/>
        <family val="2"/>
      </rPr>
      <t>3</t>
    </r>
  </si>
  <si>
    <r>
      <t xml:space="preserve">Admin / Other </t>
    </r>
    <r>
      <rPr>
        <b/>
        <vertAlign val="superscript"/>
        <sz val="10"/>
        <rFont val="Arial"/>
        <family val="2"/>
      </rPr>
      <t>1</t>
    </r>
  </si>
  <si>
    <t>Wtd Avg Inv Mgt Fee</t>
  </si>
  <si>
    <t>Barclays Agg</t>
  </si>
  <si>
    <t>North Carolina Fixed Income Index Fund</t>
  </si>
  <si>
    <t xml:space="preserve">Funds and Sub-Advisors </t>
  </si>
  <si>
    <t>Fixed Income Passive</t>
  </si>
  <si>
    <t>SA-5GE</t>
  </si>
  <si>
    <t>change from last year (bps)</t>
  </si>
  <si>
    <t>SA-5BB</t>
  </si>
  <si>
    <t>SA-ZU1</t>
  </si>
  <si>
    <t>SMid Cap Growth</t>
  </si>
  <si>
    <r>
      <t xml:space="preserve">  33.3% Wellington Management Company </t>
    </r>
    <r>
      <rPr>
        <vertAlign val="superscript"/>
        <sz val="10"/>
        <rFont val="Arial"/>
        <family val="2"/>
      </rPr>
      <t>3</t>
    </r>
  </si>
  <si>
    <t xml:space="preserve">  33.3% Hotchkis &amp; Wiley</t>
  </si>
  <si>
    <t xml:space="preserve">  33.3% Wellington Management Company</t>
  </si>
  <si>
    <t>33.3% Sands Capital Management</t>
  </si>
  <si>
    <t xml:space="preserve">  33.3% Earnest Partners</t>
  </si>
  <si>
    <t>33.3% Hotchkis &amp; Wiley</t>
  </si>
  <si>
    <t>SA-5RP</t>
  </si>
  <si>
    <t>SA-5NB</t>
  </si>
  <si>
    <t>SA-5AW</t>
  </si>
  <si>
    <t>Arrowstreet</t>
  </si>
  <si>
    <t>Robeco</t>
  </si>
  <si>
    <t>Neuberger Berman</t>
  </si>
  <si>
    <t>Large Growth</t>
  </si>
  <si>
    <t>Wedge</t>
  </si>
  <si>
    <t>SMid Value</t>
  </si>
  <si>
    <t>ArrowStreet</t>
  </si>
  <si>
    <t>Global</t>
  </si>
  <si>
    <t>Asset Weighted Average Fee</t>
  </si>
  <si>
    <t>Smid Value</t>
  </si>
  <si>
    <t>DC Assets
(as of 5/31/12)</t>
  </si>
  <si>
    <t>7/1/2011
Total Expense</t>
  </si>
  <si>
    <t>Assets (as of 5/31/12)</t>
  </si>
  <si>
    <t>6. Arrowstreet was added in March 2012</t>
  </si>
  <si>
    <r>
      <t xml:space="preserve">33.3% Robeco </t>
    </r>
    <r>
      <rPr>
        <vertAlign val="superscript"/>
        <sz val="10"/>
        <rFont val="Arial"/>
        <family val="2"/>
      </rPr>
      <t>5</t>
    </r>
  </si>
  <si>
    <r>
      <t xml:space="preserve">33.3% Neuberger Berman </t>
    </r>
    <r>
      <rPr>
        <vertAlign val="superscript"/>
        <sz val="10"/>
        <rFont val="Arial"/>
        <family val="2"/>
      </rPr>
      <t>5</t>
    </r>
  </si>
  <si>
    <r>
      <t xml:space="preserve">33.3% Wedge </t>
    </r>
    <r>
      <rPr>
        <vertAlign val="superscript"/>
        <sz val="10"/>
        <rFont val="Arial"/>
        <family val="2"/>
      </rPr>
      <t>5</t>
    </r>
  </si>
  <si>
    <t>5. Three strategies added in Q4 2011</t>
  </si>
  <si>
    <t>7/1/2012 Total Expense</t>
  </si>
  <si>
    <r>
      <t xml:space="preserve">  50 % Wellington Management Company </t>
    </r>
    <r>
      <rPr>
        <vertAlign val="superscript"/>
        <sz val="10"/>
        <rFont val="Arial"/>
        <family val="2"/>
      </rPr>
      <t>4</t>
    </r>
  </si>
  <si>
    <r>
      <t xml:space="preserve">50 % Arrowstreet </t>
    </r>
    <r>
      <rPr>
        <vertAlign val="superscript"/>
        <sz val="10"/>
        <rFont val="Arial"/>
        <family val="2"/>
      </rPr>
      <t>6</t>
    </r>
  </si>
  <si>
    <t>SA-5AY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</si>
</sst>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0.0000%"/>
    <numFmt numFmtId="168" formatCode="0.00_);\(0.00\)"/>
  </numFmts>
  <fonts count="23" x14ac:knownFonts="1">
    <font>
      <sz val="10"/>
      <name val="Arial"/>
    </font>
    <font>
      <sz val="10"/>
      <name val="Arial"/>
      <family val="2"/>
    </font>
    <font>
      <b/>
      <sz val="10"/>
      <name val="Arial"/>
      <family val="2"/>
    </font>
    <font>
      <sz val="8"/>
      <name val="Arial"/>
      <family val="2"/>
    </font>
    <font>
      <sz val="10"/>
      <name val="Arial"/>
      <family val="2"/>
    </font>
    <font>
      <sz val="12"/>
      <name val="Arial"/>
      <family val="2"/>
    </font>
    <font>
      <b/>
      <sz val="12"/>
      <name val="Arial"/>
      <family val="2"/>
    </font>
    <font>
      <sz val="10"/>
      <color indexed="12"/>
      <name val="Arial"/>
      <family val="2"/>
    </font>
    <font>
      <vertAlign val="superscript"/>
      <sz val="12"/>
      <name val="Arial"/>
      <family val="2"/>
    </font>
    <font>
      <vertAlign val="superscript"/>
      <sz val="10"/>
      <name val="Arial"/>
      <family val="2"/>
    </font>
    <font>
      <u/>
      <sz val="12"/>
      <name val="Arial"/>
      <family val="2"/>
    </font>
    <font>
      <b/>
      <vertAlign val="superscript"/>
      <sz val="10"/>
      <name val="Arial"/>
      <family val="2"/>
    </font>
    <font>
      <b/>
      <vertAlign val="superscript"/>
      <sz val="14"/>
      <color indexed="9"/>
      <name val="Arial"/>
      <family val="2"/>
    </font>
    <font>
      <u/>
      <sz val="10"/>
      <name val="Arial"/>
      <family val="2"/>
    </font>
    <font>
      <b/>
      <sz val="14"/>
      <name val="Arial"/>
      <family val="2"/>
    </font>
    <font>
      <sz val="14"/>
      <name val="Arial"/>
      <family val="2"/>
    </font>
    <font>
      <b/>
      <sz val="14"/>
      <color theme="0"/>
      <name val="Arial"/>
      <family val="2"/>
    </font>
    <font>
      <sz val="10"/>
      <color theme="0"/>
      <name val="Arial"/>
      <family val="2"/>
    </font>
    <font>
      <sz val="10"/>
      <color rgb="FFFF0000"/>
      <name val="Arial"/>
      <family val="2"/>
    </font>
    <font>
      <b/>
      <sz val="10"/>
      <color theme="0"/>
      <name val="Calibri"/>
      <family val="2"/>
    </font>
    <font>
      <sz val="10"/>
      <color rgb="FF0000FF"/>
      <name val="Arial"/>
      <family val="2"/>
    </font>
    <font>
      <b/>
      <sz val="10"/>
      <color rgb="FF0000FF"/>
      <name val="Arial"/>
      <family val="2"/>
    </font>
    <font>
      <sz val="12"/>
      <color rgb="FF0070C0"/>
      <name val="Arial"/>
      <family val="2"/>
    </font>
  </fonts>
  <fills count="9">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249977111117893"/>
        <bgColor indexed="64"/>
      </patternFill>
    </fill>
    <fill>
      <patternFill patternType="solid">
        <fgColor rgb="FF92D050"/>
        <bgColor indexed="64"/>
      </patternFill>
    </fill>
  </fills>
  <borders count="35">
    <border>
      <left/>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36">
    <xf numFmtId="0" fontId="0" fillId="0" borderId="0" xfId="0"/>
    <xf numFmtId="10" fontId="0" fillId="0" borderId="0" xfId="0" applyNumberFormat="1"/>
    <xf numFmtId="0" fontId="0" fillId="0" borderId="0" xfId="0" applyNumberFormat="1"/>
    <xf numFmtId="0" fontId="0" fillId="0" borderId="0" xfId="0" applyAlignment="1">
      <alignment horizontal="center"/>
    </xf>
    <xf numFmtId="0" fontId="0" fillId="0" borderId="0" xfId="0" applyFill="1" applyBorder="1" applyAlignment="1">
      <alignment horizontal="left" vertical="center" wrapText="1"/>
    </xf>
    <xf numFmtId="0" fontId="2" fillId="0" borderId="0" xfId="0" applyFont="1"/>
    <xf numFmtId="0" fontId="0" fillId="0" borderId="0" xfId="0" applyFill="1"/>
    <xf numFmtId="0" fontId="2" fillId="0" borderId="1" xfId="0" applyFont="1" applyBorder="1" applyAlignment="1">
      <alignment horizontal="center" vertical="center"/>
    </xf>
    <xf numFmtId="0" fontId="2" fillId="0" borderId="1" xfId="0" applyFont="1" applyBorder="1" applyAlignment="1">
      <alignment horizontal="center"/>
    </xf>
    <xf numFmtId="0" fontId="0" fillId="0" borderId="0" xfId="0" applyFill="1" applyBorder="1"/>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16"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164" fontId="5" fillId="4" borderId="2" xfId="2" applyNumberFormat="1" applyFont="1" applyFill="1" applyBorder="1" applyAlignment="1">
      <alignment horizontal="center" vertical="center"/>
    </xf>
    <xf numFmtId="164" fontId="5" fillId="0" borderId="2" xfId="2" applyNumberFormat="1" applyFont="1" applyBorder="1" applyAlignment="1">
      <alignment vertical="center"/>
    </xf>
    <xf numFmtId="164" fontId="5" fillId="0" borderId="2" xfId="2" applyNumberFormat="1" applyFont="1" applyFill="1" applyBorder="1" applyAlignment="1">
      <alignment vertical="center"/>
    </xf>
    <xf numFmtId="167" fontId="5" fillId="0" borderId="2" xfId="6" applyNumberFormat="1" applyFont="1" applyBorder="1" applyAlignment="1">
      <alignment horizontal="center" vertical="center"/>
    </xf>
    <xf numFmtId="0" fontId="5" fillId="0" borderId="3" xfId="0" applyFont="1" applyBorder="1" applyAlignment="1">
      <alignment horizontal="center" vertical="center" wrapText="1"/>
    </xf>
    <xf numFmtId="164" fontId="5" fillId="0" borderId="3" xfId="2" applyNumberFormat="1" applyFont="1" applyBorder="1" applyAlignment="1">
      <alignment vertical="center"/>
    </xf>
    <xf numFmtId="0" fontId="17" fillId="3" borderId="0" xfId="0" applyFont="1" applyFill="1"/>
    <xf numFmtId="0" fontId="1" fillId="0" borderId="0" xfId="0" applyFont="1" applyBorder="1" applyAlignment="1">
      <alignment horizontal="center" vertical="center"/>
    </xf>
    <xf numFmtId="0" fontId="1" fillId="0" borderId="0" xfId="0" applyFont="1" applyBorder="1" applyAlignment="1">
      <alignment horizontal="center"/>
    </xf>
    <xf numFmtId="0" fontId="1" fillId="0" borderId="0" xfId="0" applyFont="1" applyAlignment="1">
      <alignment horizontal="left"/>
    </xf>
    <xf numFmtId="0" fontId="1" fillId="0" borderId="0" xfId="0" applyFont="1"/>
    <xf numFmtId="0" fontId="1" fillId="0" borderId="0" xfId="0" applyFont="1" applyFill="1"/>
    <xf numFmtId="0" fontId="1" fillId="0" borderId="4" xfId="5" applyFont="1" applyBorder="1" applyAlignment="1">
      <alignment horizontal="left"/>
    </xf>
    <xf numFmtId="165" fontId="1" fillId="0" borderId="4" xfId="1" applyNumberFormat="1" applyFont="1" applyBorder="1"/>
    <xf numFmtId="0" fontId="1" fillId="0" borderId="4" xfId="5" applyFont="1" applyBorder="1"/>
    <xf numFmtId="0" fontId="1" fillId="5" borderId="5" xfId="5" applyFont="1" applyFill="1" applyBorder="1"/>
    <xf numFmtId="0" fontId="1" fillId="5" borderId="6" xfId="5" applyFont="1" applyFill="1" applyBorder="1"/>
    <xf numFmtId="0" fontId="1" fillId="0" borderId="4" xfId="5" applyFont="1" applyFill="1" applyBorder="1"/>
    <xf numFmtId="0" fontId="1" fillId="5" borderId="7" xfId="5" applyFont="1" applyFill="1" applyBorder="1"/>
    <xf numFmtId="0" fontId="1" fillId="5" borderId="8" xfId="5" applyFont="1" applyFill="1" applyBorder="1"/>
    <xf numFmtId="0" fontId="1" fillId="0" borderId="9" xfId="5" applyFont="1" applyBorder="1" applyAlignment="1">
      <alignment horizontal="left"/>
    </xf>
    <xf numFmtId="0" fontId="1" fillId="0" borderId="0" xfId="5" applyFont="1" applyBorder="1"/>
    <xf numFmtId="0" fontId="1" fillId="5" borderId="10" xfId="5" applyFont="1" applyFill="1" applyBorder="1"/>
    <xf numFmtId="164" fontId="1" fillId="0" borderId="11" xfId="2" applyNumberFormat="1" applyFont="1" applyBorder="1"/>
    <xf numFmtId="10" fontId="1" fillId="0" borderId="12" xfId="6" applyNumberFormat="1" applyFont="1" applyBorder="1"/>
    <xf numFmtId="10" fontId="1" fillId="0" borderId="0" xfId="6" applyNumberFormat="1" applyFont="1" applyFill="1" applyBorder="1"/>
    <xf numFmtId="164" fontId="1" fillId="0" borderId="13" xfId="2" applyNumberFormat="1" applyFont="1" applyBorder="1"/>
    <xf numFmtId="164" fontId="1" fillId="0" borderId="14" xfId="2" applyNumberFormat="1" applyFont="1" applyBorder="1"/>
    <xf numFmtId="0" fontId="1" fillId="0" borderId="1" xfId="0" applyFont="1" applyBorder="1" applyAlignment="1">
      <alignment horizontal="center" vertical="center"/>
    </xf>
    <xf numFmtId="0" fontId="2" fillId="0" borderId="0" xfId="5" applyFont="1" applyBorder="1" applyAlignment="1">
      <alignment horizontal="right"/>
    </xf>
    <xf numFmtId="164" fontId="2" fillId="0" borderId="0" xfId="5" applyNumberFormat="1" applyFont="1" applyBorder="1"/>
    <xf numFmtId="167" fontId="1" fillId="0" borderId="0" xfId="6" applyNumberFormat="1" applyFont="1" applyBorder="1"/>
    <xf numFmtId="0" fontId="1" fillId="5" borderId="15" xfId="5" applyFont="1" applyFill="1" applyBorder="1"/>
    <xf numFmtId="164" fontId="1" fillId="0" borderId="0" xfId="2" applyNumberFormat="1" applyFont="1" applyBorder="1"/>
    <xf numFmtId="10" fontId="1" fillId="0" borderId="16" xfId="6" applyNumberFormat="1" applyFont="1" applyBorder="1"/>
    <xf numFmtId="164" fontId="1" fillId="0" borderId="17" xfId="2" applyNumberFormat="1" applyFont="1" applyBorder="1"/>
    <xf numFmtId="164" fontId="1" fillId="0" borderId="18" xfId="2" applyNumberFormat="1" applyFont="1" applyBorder="1"/>
    <xf numFmtId="0" fontId="1" fillId="0" borderId="0" xfId="0" applyFont="1" applyBorder="1" applyAlignment="1">
      <alignment horizontal="left"/>
    </xf>
    <xf numFmtId="0" fontId="1" fillId="0" borderId="0" xfId="0" applyFont="1" applyBorder="1"/>
    <xf numFmtId="0" fontId="1" fillId="0" borderId="0" xfId="5" applyFont="1" applyBorder="1" applyAlignment="1">
      <alignment horizontal="left"/>
    </xf>
    <xf numFmtId="0" fontId="1" fillId="5" borderId="3" xfId="5" applyFont="1" applyFill="1" applyBorder="1"/>
    <xf numFmtId="164" fontId="1" fillId="0" borderId="9" xfId="2" applyNumberFormat="1" applyFont="1" applyBorder="1"/>
    <xf numFmtId="10" fontId="1" fillId="0" borderId="19" xfId="6" applyNumberFormat="1" applyFont="1" applyBorder="1"/>
    <xf numFmtId="164" fontId="1" fillId="0" borderId="20" xfId="2" applyNumberFormat="1" applyFont="1" applyBorder="1"/>
    <xf numFmtId="164" fontId="1" fillId="0" borderId="21" xfId="2" applyNumberFormat="1"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3" xfId="5" applyFont="1" applyBorder="1" applyAlignment="1">
      <alignment horizontal="left"/>
    </xf>
    <xf numFmtId="0" fontId="1" fillId="0" borderId="23" xfId="5" applyFont="1" applyBorder="1"/>
    <xf numFmtId="0" fontId="1" fillId="0" borderId="23" xfId="0" applyFont="1" applyBorder="1"/>
    <xf numFmtId="0" fontId="1" fillId="0" borderId="23" xfId="0" applyFont="1" applyFill="1" applyBorder="1"/>
    <xf numFmtId="164" fontId="2" fillId="0" borderId="23" xfId="5" applyNumberFormat="1" applyFont="1" applyFill="1" applyBorder="1"/>
    <xf numFmtId="167" fontId="2" fillId="6" borderId="24" xfId="6" applyNumberFormat="1" applyFont="1" applyFill="1" applyBorder="1"/>
    <xf numFmtId="0" fontId="1" fillId="0" borderId="0" xfId="5" applyFont="1" applyAlignment="1">
      <alignment horizontal="left"/>
    </xf>
    <xf numFmtId="0" fontId="1" fillId="0" borderId="25" xfId="0" applyFont="1" applyBorder="1" applyAlignment="1">
      <alignment horizontal="center"/>
    </xf>
    <xf numFmtId="0" fontId="1" fillId="0" borderId="4" xfId="0" applyFont="1" applyBorder="1" applyAlignment="1">
      <alignment horizontal="center"/>
    </xf>
    <xf numFmtId="165" fontId="1" fillId="0" borderId="0" xfId="1" applyNumberFormat="1" applyFont="1" applyBorder="1"/>
    <xf numFmtId="0" fontId="1" fillId="5" borderId="2" xfId="5" applyFont="1" applyFill="1" applyBorder="1"/>
    <xf numFmtId="164" fontId="1" fillId="0" borderId="26" xfId="2" applyNumberFormat="1" applyFont="1" applyBorder="1"/>
    <xf numFmtId="10" fontId="1" fillId="0" borderId="27" xfId="6" applyNumberFormat="1" applyFont="1" applyBorder="1"/>
    <xf numFmtId="164" fontId="1" fillId="0" borderId="28" xfId="2" applyNumberFormat="1" applyFont="1" applyBorder="1"/>
    <xf numFmtId="164" fontId="1" fillId="0" borderId="29" xfId="2" applyNumberFormat="1" applyFont="1" applyBorder="1"/>
    <xf numFmtId="0" fontId="1" fillId="0" borderId="1" xfId="0" applyFont="1" applyBorder="1" applyAlignment="1">
      <alignment horizontal="center"/>
    </xf>
    <xf numFmtId="164" fontId="7" fillId="0" borderId="0" xfId="2" applyNumberFormat="1" applyFont="1" applyBorder="1"/>
    <xf numFmtId="10" fontId="7" fillId="0" borderId="0" xfId="6" applyNumberFormat="1" applyFont="1" applyFill="1" applyBorder="1"/>
    <xf numFmtId="164" fontId="2" fillId="0" borderId="11" xfId="5" applyNumberFormat="1" applyFont="1" applyBorder="1"/>
    <xf numFmtId="167" fontId="2" fillId="6" borderId="18" xfId="6" applyNumberFormat="1" applyFont="1" applyFill="1" applyBorder="1"/>
    <xf numFmtId="44" fontId="1" fillId="0" borderId="0" xfId="5" applyNumberFormat="1" applyFont="1" applyBorder="1"/>
    <xf numFmtId="44" fontId="1" fillId="0" borderId="18" xfId="5" applyNumberFormat="1" applyFont="1" applyBorder="1"/>
    <xf numFmtId="0" fontId="1" fillId="0" borderId="19" xfId="5" applyFont="1" applyBorder="1"/>
    <xf numFmtId="0" fontId="1" fillId="5" borderId="28" xfId="5" applyFont="1" applyFill="1" applyBorder="1"/>
    <xf numFmtId="0" fontId="1" fillId="5" borderId="27" xfId="5" applyFont="1" applyFill="1" applyBorder="1"/>
    <xf numFmtId="0" fontId="1" fillId="0" borderId="0" xfId="5" applyFont="1" applyFill="1" applyBorder="1"/>
    <xf numFmtId="0" fontId="1" fillId="5" borderId="29" xfId="5" applyFont="1" applyFill="1" applyBorder="1"/>
    <xf numFmtId="0" fontId="1" fillId="0" borderId="0" xfId="0" applyFont="1" applyFill="1" applyBorder="1"/>
    <xf numFmtId="0" fontId="2" fillId="0" borderId="0" xfId="5" applyFont="1" applyBorder="1" applyAlignment="1">
      <alignment horizontal="left"/>
    </xf>
    <xf numFmtId="164" fontId="2" fillId="0" borderId="23" xfId="5" applyNumberFormat="1" applyFont="1" applyBorder="1"/>
    <xf numFmtId="44" fontId="1" fillId="0" borderId="0" xfId="5" applyNumberFormat="1" applyFont="1"/>
    <xf numFmtId="0" fontId="1" fillId="0" borderId="18" xfId="0" applyFont="1" applyBorder="1"/>
    <xf numFmtId="0" fontId="1" fillId="0" borderId="0" xfId="5" applyFont="1"/>
    <xf numFmtId="0" fontId="2" fillId="0" borderId="0" xfId="5" applyFont="1" applyAlignment="1">
      <alignment horizontal="left"/>
    </xf>
    <xf numFmtId="164" fontId="2" fillId="0" borderId="0" xfId="5" applyNumberFormat="1" applyFont="1"/>
    <xf numFmtId="165" fontId="1" fillId="0" borderId="0" xfId="1" applyNumberFormat="1" applyFont="1"/>
    <xf numFmtId="0" fontId="2" fillId="0" borderId="30" xfId="5" applyFont="1" applyBorder="1" applyAlignment="1">
      <alignment horizontal="right"/>
    </xf>
    <xf numFmtId="164" fontId="2" fillId="0" borderId="30" xfId="5" applyNumberFormat="1" applyFont="1" applyBorder="1"/>
    <xf numFmtId="10" fontId="7" fillId="0" borderId="0" xfId="6" applyNumberFormat="1" applyFont="1" applyBorder="1"/>
    <xf numFmtId="0" fontId="2" fillId="0" borderId="0" xfId="5" applyFont="1"/>
    <xf numFmtId="167" fontId="1" fillId="0" borderId="0" xfId="6" applyNumberFormat="1" applyFont="1"/>
    <xf numFmtId="44" fontId="1" fillId="0" borderId="0" xfId="2" applyFont="1" applyBorder="1"/>
    <xf numFmtId="164" fontId="1" fillId="0" borderId="0" xfId="2" applyNumberFormat="1" applyFont="1"/>
    <xf numFmtId="164" fontId="1" fillId="0" borderId="0" xfId="0" applyNumberFormat="1" applyFont="1"/>
    <xf numFmtId="164" fontId="5" fillId="4" borderId="3" xfId="2" applyNumberFormat="1" applyFont="1" applyFill="1" applyBorder="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lignment horizontal="right"/>
    </xf>
    <xf numFmtId="0" fontId="5" fillId="0" borderId="0" xfId="0" applyFont="1"/>
    <xf numFmtId="10" fontId="5" fillId="0" borderId="0" xfId="0" applyNumberFormat="1" applyFont="1"/>
    <xf numFmtId="164" fontId="5" fillId="0" borderId="0" xfId="0" applyNumberFormat="1" applyFont="1"/>
    <xf numFmtId="43" fontId="5" fillId="0" borderId="0" xfId="1" applyFont="1"/>
    <xf numFmtId="0" fontId="5" fillId="0" borderId="0" xfId="0" applyFont="1" applyAlignment="1">
      <alignment horizontal="center"/>
    </xf>
    <xf numFmtId="0" fontId="10" fillId="0" borderId="0" xfId="0" applyFont="1"/>
    <xf numFmtId="0" fontId="0" fillId="0" borderId="15" xfId="0" applyBorder="1" applyAlignment="1">
      <alignment horizontal="right" vertical="center" wrapText="1"/>
    </xf>
    <xf numFmtId="0" fontId="1" fillId="0" borderId="3" xfId="0" applyFont="1" applyFill="1" applyBorder="1" applyAlignment="1">
      <alignment horizontal="right" vertical="center" wrapText="1"/>
    </xf>
    <xf numFmtId="0" fontId="2" fillId="0" borderId="0" xfId="0" applyFont="1" applyAlignment="1">
      <alignment horizontal="left" vertical="center" wrapText="1"/>
    </xf>
    <xf numFmtId="0" fontId="2" fillId="5" borderId="10" xfId="0" applyFont="1" applyFill="1" applyBorder="1" applyAlignment="1">
      <alignment horizontal="left" vertical="center" wrapText="1"/>
    </xf>
    <xf numFmtId="0" fontId="0" fillId="0" borderId="3" xfId="0" applyFill="1" applyBorder="1" applyAlignment="1">
      <alignment horizontal="right" vertical="center" wrapText="1"/>
    </xf>
    <xf numFmtId="0" fontId="0" fillId="0" borderId="26" xfId="0" applyFill="1" applyBorder="1" applyAlignment="1">
      <alignment horizontal="left" vertical="center" wrapText="1"/>
    </xf>
    <xf numFmtId="0" fontId="0" fillId="0" borderId="11" xfId="0" applyFill="1" applyBorder="1" applyAlignment="1">
      <alignment horizontal="left" vertical="center" wrapText="1"/>
    </xf>
    <xf numFmtId="167" fontId="5" fillId="0" borderId="3" xfId="6" applyNumberFormat="1" applyFont="1" applyBorder="1" applyAlignment="1">
      <alignment horizontal="center" vertical="center"/>
    </xf>
    <xf numFmtId="0" fontId="2" fillId="5" borderId="0" xfId="0" applyFont="1" applyFill="1" applyAlignment="1">
      <alignment horizontal="right"/>
    </xf>
    <xf numFmtId="0" fontId="5" fillId="0" borderId="31" xfId="0" applyFont="1" applyBorder="1" applyAlignment="1">
      <alignment horizontal="center" vertical="center" wrapText="1"/>
    </xf>
    <xf numFmtId="0" fontId="5" fillId="0" borderId="31" xfId="0" applyFont="1" applyFill="1" applyBorder="1" applyAlignment="1">
      <alignment horizontal="center" vertical="center" wrapText="1"/>
    </xf>
    <xf numFmtId="164" fontId="5" fillId="4" borderId="31" xfId="2" applyNumberFormat="1" applyFont="1" applyFill="1" applyBorder="1" applyAlignment="1">
      <alignment horizontal="center" vertical="center"/>
    </xf>
    <xf numFmtId="164" fontId="5" fillId="0" borderId="31" xfId="2" applyNumberFormat="1" applyFont="1" applyBorder="1" applyAlignment="1">
      <alignment vertical="center"/>
    </xf>
    <xf numFmtId="167" fontId="5" fillId="0" borderId="31" xfId="6" applyNumberFormat="1" applyFont="1" applyBorder="1" applyAlignment="1">
      <alignment horizontal="center" vertical="center"/>
    </xf>
    <xf numFmtId="0" fontId="16" fillId="3" borderId="2" xfId="0" applyFont="1" applyFill="1" applyBorder="1" applyAlignment="1">
      <alignment horizontal="center" vertical="center" wrapText="1"/>
    </xf>
    <xf numFmtId="166" fontId="6" fillId="0" borderId="0" xfId="6" applyNumberFormat="1" applyFont="1" applyFill="1" applyAlignment="1">
      <alignment horizontal="center" vertical="center"/>
    </xf>
    <xf numFmtId="164" fontId="6" fillId="0" borderId="0" xfId="2" applyNumberFormat="1" applyFont="1" applyFill="1" applyAlignment="1">
      <alignment vertical="center"/>
    </xf>
    <xf numFmtId="0" fontId="6" fillId="0" borderId="0" xfId="0" applyFont="1" applyFill="1" applyAlignment="1">
      <alignment vertical="center"/>
    </xf>
    <xf numFmtId="164" fontId="6" fillId="0" borderId="0" xfId="0" applyNumberFormat="1" applyFont="1" applyFill="1" applyAlignment="1">
      <alignment vertical="center"/>
    </xf>
    <xf numFmtId="0" fontId="19" fillId="3" borderId="0" xfId="0" applyFont="1" applyFill="1" applyBorder="1" applyAlignment="1">
      <alignment horizontal="center"/>
    </xf>
    <xf numFmtId="10" fontId="6" fillId="0" borderId="0" xfId="0" applyNumberFormat="1" applyFont="1" applyFill="1" applyAlignment="1">
      <alignment horizontal="right" vertical="center"/>
    </xf>
    <xf numFmtId="0" fontId="13" fillId="0" borderId="0" xfId="0" applyFont="1"/>
    <xf numFmtId="10" fontId="1" fillId="0" borderId="0" xfId="0" applyNumberFormat="1" applyFont="1"/>
    <xf numFmtId="0" fontId="14" fillId="0" borderId="0" xfId="3" applyFont="1"/>
    <xf numFmtId="0" fontId="1" fillId="0" borderId="0" xfId="3"/>
    <xf numFmtId="167" fontId="2" fillId="5" borderId="10" xfId="6" applyNumberFormat="1" applyFont="1" applyFill="1" applyBorder="1" applyAlignment="1">
      <alignment horizontal="center" vertical="center"/>
    </xf>
    <xf numFmtId="167" fontId="2" fillId="5" borderId="10" xfId="0" applyNumberFormat="1" applyFont="1" applyFill="1" applyBorder="1" applyAlignment="1">
      <alignment horizontal="center" vertical="center"/>
    </xf>
    <xf numFmtId="167" fontId="0" fillId="0" borderId="15" xfId="6" applyNumberFormat="1" applyFont="1" applyFill="1" applyBorder="1" applyAlignment="1">
      <alignment horizontal="center" vertical="center"/>
    </xf>
    <xf numFmtId="167" fontId="0" fillId="0" borderId="15" xfId="0" applyNumberFormat="1" applyBorder="1" applyAlignment="1">
      <alignment horizontal="center" vertical="center"/>
    </xf>
    <xf numFmtId="167" fontId="4" fillId="0" borderId="3" xfId="6" applyNumberFormat="1" applyFont="1" applyFill="1" applyBorder="1" applyAlignment="1">
      <alignment horizontal="center" vertical="center"/>
    </xf>
    <xf numFmtId="167" fontId="0" fillId="0" borderId="3" xfId="0" applyNumberFormat="1" applyBorder="1" applyAlignment="1">
      <alignment horizontal="center" vertical="center"/>
    </xf>
    <xf numFmtId="167" fontId="0" fillId="0" borderId="26" xfId="6" applyNumberFormat="1" applyFont="1" applyFill="1" applyBorder="1" applyAlignment="1">
      <alignment horizontal="center" vertical="center"/>
    </xf>
    <xf numFmtId="167" fontId="0" fillId="0" borderId="26" xfId="0" applyNumberFormat="1" applyFill="1" applyBorder="1" applyAlignment="1">
      <alignment horizontal="center" vertical="center"/>
    </xf>
    <xf numFmtId="167" fontId="0" fillId="0" borderId="3" xfId="6" applyNumberFormat="1" applyFont="1" applyFill="1" applyBorder="1" applyAlignment="1">
      <alignment horizontal="center" vertical="center"/>
    </xf>
    <xf numFmtId="167" fontId="0" fillId="0" borderId="3" xfId="0" applyNumberFormat="1" applyFill="1" applyBorder="1" applyAlignment="1">
      <alignment horizontal="center" vertical="center"/>
    </xf>
    <xf numFmtId="167" fontId="0" fillId="0" borderId="11" xfId="6" applyNumberFormat="1" applyFont="1" applyFill="1" applyBorder="1" applyAlignment="1">
      <alignment horizontal="center" vertical="center"/>
    </xf>
    <xf numFmtId="167" fontId="0" fillId="0" borderId="11" xfId="0" applyNumberFormat="1" applyFill="1" applyBorder="1" applyAlignment="1">
      <alignment horizontal="center" vertical="center"/>
    </xf>
    <xf numFmtId="167" fontId="0" fillId="0" borderId="0" xfId="6" applyNumberFormat="1" applyFont="1" applyFill="1" applyBorder="1" applyAlignment="1">
      <alignment horizontal="center" vertical="center"/>
    </xf>
    <xf numFmtId="167" fontId="0" fillId="0" borderId="0" xfId="0" applyNumberFormat="1" applyFill="1" applyBorder="1" applyAlignment="1">
      <alignment horizontal="center" vertical="center"/>
    </xf>
    <xf numFmtId="167" fontId="2" fillId="5" borderId="0" xfId="6" applyNumberFormat="1" applyFont="1" applyFill="1" applyAlignment="1">
      <alignment horizontal="center"/>
    </xf>
    <xf numFmtId="167" fontId="2" fillId="5" borderId="0" xfId="0" applyNumberFormat="1" applyFont="1" applyFill="1" applyAlignment="1">
      <alignment horizontal="center"/>
    </xf>
    <xf numFmtId="167" fontId="5" fillId="7" borderId="2" xfId="6" applyNumberFormat="1" applyFont="1" applyFill="1" applyBorder="1" applyAlignment="1">
      <alignment horizontal="center" vertical="center"/>
    </xf>
    <xf numFmtId="164" fontId="5" fillId="7" borderId="2" xfId="2" applyNumberFormat="1" applyFont="1" applyFill="1" applyBorder="1" applyAlignment="1">
      <alignment vertical="center"/>
    </xf>
    <xf numFmtId="167" fontId="5" fillId="7" borderId="31" xfId="6" applyNumberFormat="1" applyFont="1" applyFill="1" applyBorder="1" applyAlignment="1">
      <alignment horizontal="center" vertical="center"/>
    </xf>
    <xf numFmtId="164" fontId="5" fillId="7" borderId="31" xfId="2" applyNumberFormat="1" applyFont="1" applyFill="1" applyBorder="1" applyAlignment="1">
      <alignment vertical="center"/>
    </xf>
    <xf numFmtId="167" fontId="5" fillId="7" borderId="3" xfId="6" applyNumberFormat="1" applyFont="1" applyFill="1" applyBorder="1" applyAlignment="1">
      <alignment horizontal="center" vertical="center"/>
    </xf>
    <xf numFmtId="164" fontId="5" fillId="7" borderId="3" xfId="2" applyNumberFormat="1" applyFont="1" applyFill="1" applyBorder="1" applyAlignment="1">
      <alignment vertical="center"/>
    </xf>
    <xf numFmtId="167" fontId="6" fillId="7" borderId="0" xfId="6" applyNumberFormat="1" applyFont="1" applyFill="1" applyAlignment="1">
      <alignment horizontal="center" vertical="center"/>
    </xf>
    <xf numFmtId="164" fontId="6" fillId="7" borderId="0" xfId="2" applyNumberFormat="1" applyFont="1" applyFill="1" applyAlignment="1">
      <alignment vertical="center"/>
    </xf>
    <xf numFmtId="167" fontId="5" fillId="7" borderId="2" xfId="0" applyNumberFormat="1" applyFont="1" applyFill="1" applyBorder="1" applyAlignment="1">
      <alignment horizontal="center" vertical="center"/>
    </xf>
    <xf numFmtId="167" fontId="5" fillId="7" borderId="31" xfId="0" applyNumberFormat="1" applyFont="1" applyFill="1" applyBorder="1" applyAlignment="1">
      <alignment horizontal="center" vertical="center"/>
    </xf>
    <xf numFmtId="167" fontId="5" fillId="7" borderId="3" xfId="0" applyNumberFormat="1" applyFont="1" applyFill="1" applyBorder="1" applyAlignment="1">
      <alignment horizontal="center" vertical="center"/>
    </xf>
    <xf numFmtId="10" fontId="6" fillId="7" borderId="0" xfId="0" applyNumberFormat="1" applyFont="1" applyFill="1" applyAlignment="1">
      <alignment horizontal="center" vertical="center"/>
    </xf>
    <xf numFmtId="0" fontId="2" fillId="0" borderId="0" xfId="0" applyFont="1" applyFill="1" applyBorder="1"/>
    <xf numFmtId="167" fontId="5" fillId="0" borderId="2" xfId="0" applyNumberFormat="1" applyFont="1" applyFill="1" applyBorder="1" applyAlignment="1">
      <alignment horizontal="center" vertical="center"/>
    </xf>
    <xf numFmtId="167" fontId="5" fillId="0" borderId="31" xfId="0" applyNumberFormat="1" applyFont="1" applyFill="1" applyBorder="1" applyAlignment="1">
      <alignment horizontal="center" vertical="center"/>
    </xf>
    <xf numFmtId="167" fontId="5" fillId="0" borderId="3" xfId="0" applyNumberFormat="1" applyFont="1" applyFill="1" applyBorder="1" applyAlignment="1">
      <alignment horizontal="center" vertical="center"/>
    </xf>
    <xf numFmtId="10" fontId="6" fillId="0" borderId="0" xfId="0" applyNumberFormat="1" applyFont="1" applyFill="1" applyAlignment="1">
      <alignment horizontal="center" vertical="center"/>
    </xf>
    <xf numFmtId="2" fontId="5" fillId="0" borderId="31"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2" fontId="5" fillId="0" borderId="2"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66" fontId="1" fillId="0" borderId="27" xfId="6" applyNumberFormat="1" applyFont="1" applyBorder="1"/>
    <xf numFmtId="167" fontId="0" fillId="0" borderId="9" xfId="0" applyNumberFormat="1" applyBorder="1" applyAlignment="1">
      <alignment horizontal="center" vertical="center"/>
    </xf>
    <xf numFmtId="167" fontId="0" fillId="0" borderId="9" xfId="0" applyNumberFormat="1" applyFill="1" applyBorder="1" applyAlignment="1">
      <alignment horizontal="center" vertical="center"/>
    </xf>
    <xf numFmtId="167" fontId="0" fillId="0" borderId="20" xfId="0" applyNumberFormat="1" applyBorder="1" applyAlignment="1">
      <alignment horizontal="center" vertical="center"/>
    </xf>
    <xf numFmtId="167" fontId="0" fillId="0" borderId="16" xfId="0" applyNumberFormat="1" applyBorder="1" applyAlignment="1">
      <alignment horizontal="center" vertical="center"/>
    </xf>
    <xf numFmtId="0" fontId="1" fillId="0" borderId="15" xfId="0" applyFont="1" applyFill="1" applyBorder="1" applyAlignment="1">
      <alignment horizontal="right" vertical="center" wrapText="1"/>
    </xf>
    <xf numFmtId="167" fontId="4" fillId="0" borderId="15" xfId="6" applyNumberFormat="1" applyFont="1" applyFill="1" applyBorder="1" applyAlignment="1">
      <alignment horizontal="center" vertical="center"/>
    </xf>
    <xf numFmtId="0" fontId="0" fillId="0" borderId="9" xfId="0" applyFill="1" applyBorder="1" applyAlignment="1">
      <alignment horizontal="left" vertical="center" wrapText="1"/>
    </xf>
    <xf numFmtId="167" fontId="0" fillId="0" borderId="9" xfId="6" applyNumberFormat="1" applyFont="1" applyFill="1" applyBorder="1" applyAlignment="1">
      <alignment horizontal="center" vertical="center"/>
    </xf>
    <xf numFmtId="167" fontId="0" fillId="0" borderId="15" xfId="0" applyNumberFormat="1" applyFill="1" applyBorder="1" applyAlignment="1">
      <alignment horizontal="center" vertical="center"/>
    </xf>
    <xf numFmtId="0" fontId="5" fillId="0" borderId="32"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20" xfId="0" applyFont="1" applyFill="1" applyBorder="1" applyAlignment="1">
      <alignment horizontal="right" vertical="center" wrapText="1"/>
    </xf>
    <xf numFmtId="164" fontId="1" fillId="0" borderId="0" xfId="2" applyNumberFormat="1" applyFont="1" applyBorder="1" applyAlignment="1">
      <alignment horizontal="center"/>
    </xf>
    <xf numFmtId="164" fontId="1" fillId="0" borderId="0" xfId="0" applyNumberFormat="1" applyFont="1" applyBorder="1" applyAlignment="1">
      <alignment horizontal="center"/>
    </xf>
    <xf numFmtId="0" fontId="1" fillId="0" borderId="25" xfId="0" applyFont="1" applyBorder="1" applyAlignment="1">
      <alignment horizontal="left"/>
    </xf>
    <xf numFmtId="164" fontId="5" fillId="4" borderId="10" xfId="2" applyNumberFormat="1" applyFont="1" applyFill="1" applyBorder="1" applyAlignment="1">
      <alignment horizontal="center" vertical="center"/>
    </xf>
    <xf numFmtId="167" fontId="5" fillId="7" borderId="10" xfId="6" applyNumberFormat="1" applyFont="1" applyFill="1" applyBorder="1" applyAlignment="1">
      <alignment horizontal="center" vertical="center"/>
    </xf>
    <xf numFmtId="164" fontId="5" fillId="7" borderId="10" xfId="2" applyNumberFormat="1" applyFont="1" applyFill="1" applyBorder="1" applyAlignment="1">
      <alignment vertical="center"/>
    </xf>
    <xf numFmtId="167" fontId="5" fillId="0" borderId="10" xfId="0" applyNumberFormat="1" applyFont="1" applyBorder="1" applyAlignment="1">
      <alignment horizontal="center" vertical="center"/>
    </xf>
    <xf numFmtId="164" fontId="5" fillId="0" borderId="10" xfId="2" applyNumberFormat="1" applyFont="1" applyBorder="1" applyAlignment="1">
      <alignment vertical="center"/>
    </xf>
    <xf numFmtId="167" fontId="5" fillId="7" borderId="10" xfId="0" applyNumberFormat="1" applyFont="1" applyFill="1" applyBorder="1" applyAlignment="1">
      <alignment horizontal="center" vertical="center"/>
    </xf>
    <xf numFmtId="167" fontId="5" fillId="0" borderId="10" xfId="6" applyNumberFormat="1" applyFont="1" applyBorder="1" applyAlignment="1">
      <alignment horizontal="center" vertical="center"/>
    </xf>
    <xf numFmtId="167" fontId="5" fillId="0" borderId="10" xfId="0" applyNumberFormat="1" applyFont="1" applyFill="1" applyBorder="1" applyAlignment="1">
      <alignment horizontal="center" vertical="center"/>
    </xf>
    <xf numFmtId="168" fontId="5" fillId="0" borderId="10" xfId="1" applyNumberFormat="1" applyFont="1" applyFill="1" applyBorder="1" applyAlignment="1">
      <alignment horizontal="center" vertical="center"/>
    </xf>
    <xf numFmtId="164" fontId="5" fillId="4" borderId="32" xfId="2" applyNumberFormat="1" applyFont="1" applyFill="1" applyBorder="1" applyAlignment="1">
      <alignment horizontal="center" vertical="center"/>
    </xf>
    <xf numFmtId="167" fontId="5" fillId="7" borderId="32" xfId="6" applyNumberFormat="1" applyFont="1" applyFill="1" applyBorder="1" applyAlignment="1">
      <alignment horizontal="center" vertical="center"/>
    </xf>
    <xf numFmtId="164" fontId="5" fillId="0" borderId="32" xfId="2" applyNumberFormat="1" applyFont="1" applyBorder="1" applyAlignment="1">
      <alignment vertical="center"/>
    </xf>
    <xf numFmtId="167" fontId="5" fillId="0" borderId="3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64" fontId="5" fillId="0" borderId="15" xfId="2" applyNumberFormat="1" applyFont="1" applyBorder="1" applyAlignment="1">
      <alignment vertical="center"/>
    </xf>
    <xf numFmtId="164" fontId="5" fillId="0" borderId="33" xfId="2" applyNumberFormat="1" applyFont="1" applyBorder="1" applyAlignment="1">
      <alignment vertical="center"/>
    </xf>
    <xf numFmtId="0" fontId="2" fillId="0" borderId="23" xfId="5" applyFont="1" applyBorder="1" applyAlignment="1">
      <alignment horizontal="right"/>
    </xf>
    <xf numFmtId="164" fontId="20" fillId="0" borderId="4" xfId="2" applyNumberFormat="1" applyFont="1" applyFill="1" applyBorder="1"/>
    <xf numFmtId="164" fontId="20" fillId="0" borderId="9" xfId="2" applyNumberFormat="1" applyFont="1" applyFill="1" applyBorder="1" applyAlignment="1">
      <alignment horizontal="center"/>
    </xf>
    <xf numFmtId="164" fontId="20" fillId="0" borderId="0" xfId="2" applyNumberFormat="1" applyFont="1" applyFill="1" applyBorder="1"/>
    <xf numFmtId="164" fontId="20" fillId="0" borderId="9" xfId="2" applyNumberFormat="1" applyFont="1" applyFill="1" applyBorder="1"/>
    <xf numFmtId="164" fontId="21" fillId="0" borderId="9" xfId="2" applyNumberFormat="1" applyFont="1" applyFill="1" applyBorder="1"/>
    <xf numFmtId="164" fontId="21" fillId="0" borderId="9" xfId="2" applyNumberFormat="1" applyFont="1" applyFill="1" applyBorder="1" applyAlignment="1">
      <alignment horizontal="center"/>
    </xf>
    <xf numFmtId="167" fontId="22" fillId="7" borderId="10" xfId="0" applyNumberFormat="1" applyFont="1" applyFill="1" applyBorder="1" applyAlignment="1">
      <alignment horizontal="center" vertical="center"/>
    </xf>
    <xf numFmtId="167" fontId="22" fillId="7" borderId="2" xfId="0" applyNumberFormat="1" applyFont="1" applyFill="1" applyBorder="1" applyAlignment="1">
      <alignment horizontal="center" vertical="center"/>
    </xf>
    <xf numFmtId="167" fontId="22" fillId="7" borderId="32" xfId="0" applyNumberFormat="1" applyFont="1" applyFill="1" applyBorder="1" applyAlignment="1">
      <alignment horizontal="center" vertical="center"/>
    </xf>
    <xf numFmtId="167" fontId="22" fillId="7" borderId="31" xfId="0" applyNumberFormat="1" applyFont="1" applyFill="1" applyBorder="1" applyAlignment="1">
      <alignment horizontal="center" vertical="center"/>
    </xf>
    <xf numFmtId="167" fontId="22" fillId="7" borderId="3" xfId="0" applyNumberFormat="1" applyFont="1" applyFill="1" applyBorder="1" applyAlignment="1">
      <alignment horizontal="center" vertical="center"/>
    </xf>
    <xf numFmtId="0" fontId="1" fillId="0" borderId="15" xfId="0" applyFont="1" applyBorder="1" applyAlignment="1">
      <alignment horizontal="right" vertical="center" wrapText="1"/>
    </xf>
    <xf numFmtId="0" fontId="5" fillId="0" borderId="0" xfId="0" applyNumberFormat="1" applyFont="1" applyAlignment="1">
      <alignment wrapText="1"/>
    </xf>
    <xf numFmtId="0" fontId="0" fillId="0" borderId="0" xfId="0" applyAlignment="1">
      <alignment wrapText="1"/>
    </xf>
    <xf numFmtId="167" fontId="6" fillId="5" borderId="10" xfId="0" applyNumberFormat="1" applyFont="1" applyFill="1" applyBorder="1" applyAlignment="1">
      <alignment horizontal="center" vertical="center"/>
    </xf>
    <xf numFmtId="167" fontId="6" fillId="5" borderId="3" xfId="0" applyNumberFormat="1" applyFont="1" applyFill="1" applyBorder="1" applyAlignment="1">
      <alignment horizontal="center" vertical="center"/>
    </xf>
    <xf numFmtId="167" fontId="6" fillId="5" borderId="15" xfId="0" applyNumberFormat="1" applyFont="1" applyFill="1" applyBorder="1" applyAlignment="1">
      <alignment horizontal="center" vertical="center"/>
    </xf>
    <xf numFmtId="0" fontId="19" fillId="3" borderId="0" xfId="0" applyFont="1" applyFill="1" applyBorder="1" applyAlignment="1">
      <alignment horizontal="center"/>
    </xf>
    <xf numFmtId="0" fontId="16" fillId="8" borderId="2" xfId="0" applyFont="1" applyFill="1" applyBorder="1" applyAlignment="1">
      <alignment horizontal="center" vertical="center" wrapText="1"/>
    </xf>
    <xf numFmtId="0" fontId="5" fillId="0" borderId="0" xfId="0" applyFont="1" applyAlignment="1">
      <alignment horizontal="left" wrapText="1"/>
    </xf>
    <xf numFmtId="10"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167" fontId="6" fillId="7" borderId="34" xfId="6" applyNumberFormat="1" applyFont="1" applyFill="1" applyBorder="1" applyAlignment="1">
      <alignment horizontal="center" vertical="center"/>
    </xf>
    <xf numFmtId="0" fontId="14" fillId="2" borderId="0" xfId="4" applyFont="1" applyFill="1" applyBorder="1" applyAlignment="1">
      <alignment horizontal="left" wrapText="1"/>
    </xf>
    <xf numFmtId="0" fontId="15" fillId="2" borderId="0" xfId="4" applyFont="1" applyFill="1" applyBorder="1" applyAlignment="1">
      <alignment horizontal="left" wrapText="1"/>
    </xf>
  </cellXfs>
  <cellStyles count="7">
    <cellStyle name="Comma" xfId="1" builtinId="3"/>
    <cellStyle name="Currency" xfId="2" builtinId="4"/>
    <cellStyle name="Normal" xfId="0" builtinId="0"/>
    <cellStyle name="Normal 2" xfId="3"/>
    <cellStyle name="Normal_DC Sales Statistics Matrix 4Q 2" xfId="4"/>
    <cellStyle name="Normal_Subadvised Fund Fee Calculator" xfId="5"/>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tabSelected="1" zoomScale="87" zoomScaleNormal="87" workbookViewId="0">
      <pane ySplit="1" topLeftCell="A2" activePane="bottomLeft" state="frozenSplit"/>
      <selection pane="bottomLeft" activeCell="H2" sqref="H2:H5"/>
    </sheetView>
  </sheetViews>
  <sheetFormatPr defaultRowHeight="13.1" x14ac:dyDescent="0.25"/>
  <cols>
    <col min="1" max="1" width="2.75" style="5" customWidth="1"/>
    <col min="3" max="3" width="41.375" customWidth="1"/>
    <col min="4" max="4" width="10.75" style="1" customWidth="1"/>
    <col min="5" max="5" width="10.625" customWidth="1"/>
    <col min="6" max="6" width="10.75" customWidth="1"/>
    <col min="7" max="7" width="9.75" customWidth="1"/>
    <col min="8" max="8" width="12" style="3" customWidth="1"/>
    <col min="9" max="9" width="3.375" customWidth="1"/>
    <col min="10" max="10" width="51.625" bestFit="1" customWidth="1"/>
  </cols>
  <sheetData>
    <row r="1" spans="1:8" s="13" customFormat="1" ht="45" customHeight="1" x14ac:dyDescent="0.2">
      <c r="C1" s="118" t="s">
        <v>127</v>
      </c>
      <c r="D1" s="11" t="s">
        <v>124</v>
      </c>
      <c r="E1" s="11" t="s">
        <v>14</v>
      </c>
      <c r="F1" s="11" t="s">
        <v>123</v>
      </c>
      <c r="G1" s="11" t="s">
        <v>97</v>
      </c>
      <c r="H1" s="11" t="s">
        <v>18</v>
      </c>
    </row>
    <row r="2" spans="1:8" ht="15.05" customHeight="1" x14ac:dyDescent="0.25">
      <c r="A2" s="5" t="s">
        <v>64</v>
      </c>
      <c r="C2" s="119" t="s">
        <v>17</v>
      </c>
      <c r="D2" s="141">
        <f>(D3+D4+D5)/3</f>
        <v>3.8285543018470162E-3</v>
      </c>
      <c r="E2" s="142">
        <v>9.6000000000000002E-4</v>
      </c>
      <c r="F2" s="142">
        <f>(F3+F4+F5)/3</f>
        <v>6.6932269804303947E-4</v>
      </c>
      <c r="G2" s="141">
        <v>2.5000000000000001E-4</v>
      </c>
      <c r="H2" s="225">
        <f>SUM(D2:G2)</f>
        <v>5.7078769998900559E-3</v>
      </c>
    </row>
    <row r="3" spans="1:8" ht="15.05" customHeight="1" x14ac:dyDescent="0.25">
      <c r="B3" s="6" t="s">
        <v>84</v>
      </c>
      <c r="C3" s="116" t="s">
        <v>135</v>
      </c>
      <c r="D3" s="143">
        <f>'Mgr Fee Schedules'!L47</f>
        <v>5.0000000000000001E-3</v>
      </c>
      <c r="E3" s="144" t="s">
        <v>13</v>
      </c>
      <c r="F3" s="144">
        <f>'Calc page'!H3+'Calc page'!I3</f>
        <v>7.1325614405468008E-4</v>
      </c>
      <c r="G3" s="144"/>
      <c r="H3" s="227"/>
    </row>
    <row r="4" spans="1:8" ht="15.05" customHeight="1" x14ac:dyDescent="0.25">
      <c r="B4" s="6" t="s">
        <v>85</v>
      </c>
      <c r="C4" s="183" t="s">
        <v>134</v>
      </c>
      <c r="D4" s="184">
        <f>'Mgr Fee Schedules'!L99</f>
        <v>2.8999999999999998E-3</v>
      </c>
      <c r="E4" s="182" t="s">
        <v>13</v>
      </c>
      <c r="F4" s="144">
        <f>'Calc page'!H4+'Calc page'!I4</f>
        <v>7.1571862637182903E-4</v>
      </c>
      <c r="G4" s="144"/>
      <c r="H4" s="227"/>
    </row>
    <row r="5" spans="1:8" ht="15.05" customHeight="1" x14ac:dyDescent="0.25">
      <c r="B5" s="6" t="s">
        <v>140</v>
      </c>
      <c r="C5" s="190" t="s">
        <v>157</v>
      </c>
      <c r="D5" s="145">
        <f>'Mgr Fee Schedules'!L77</f>
        <v>3.5856629055410491E-3</v>
      </c>
      <c r="E5" s="146"/>
      <c r="F5" s="144">
        <f>'Calc page'!H5+'Calc page'!I5</f>
        <v>5.7899332370260918E-4</v>
      </c>
      <c r="G5" s="181"/>
      <c r="H5" s="226"/>
    </row>
    <row r="6" spans="1:8" ht="15.05" customHeight="1" x14ac:dyDescent="0.25">
      <c r="B6" s="6"/>
      <c r="C6" s="121"/>
      <c r="D6" s="147"/>
      <c r="E6" s="180"/>
      <c r="F6" s="148"/>
      <c r="G6" s="180"/>
      <c r="H6" s="180"/>
    </row>
    <row r="7" spans="1:8" ht="15.05" customHeight="1" x14ac:dyDescent="0.25">
      <c r="A7" s="5" t="s">
        <v>66</v>
      </c>
      <c r="B7" s="6"/>
      <c r="C7" s="119" t="s">
        <v>60</v>
      </c>
      <c r="D7" s="141">
        <f>'Mgr Fee Schedules'!L18</f>
        <v>2.5000000000000001E-4</v>
      </c>
      <c r="E7" s="142">
        <v>9.6000000000000002E-4</v>
      </c>
      <c r="F7" s="142">
        <f>'Calc page'!H6+'Calc page'!I6</f>
        <v>5.5000000000000003E-4</v>
      </c>
      <c r="G7" s="141">
        <v>2.5000000000000001E-4</v>
      </c>
      <c r="H7" s="225">
        <f>SUM(D7:G7)</f>
        <v>2.0100000000000005E-3</v>
      </c>
    </row>
    <row r="8" spans="1:8" ht="15.05" customHeight="1" x14ac:dyDescent="0.25">
      <c r="B8" s="6" t="s">
        <v>81</v>
      </c>
      <c r="C8" s="120" t="s">
        <v>19</v>
      </c>
      <c r="D8" s="149"/>
      <c r="E8" s="150"/>
      <c r="F8" s="150"/>
      <c r="G8" s="150"/>
      <c r="H8" s="226"/>
    </row>
    <row r="9" spans="1:8" ht="15.05" customHeight="1" x14ac:dyDescent="0.25">
      <c r="B9" s="6"/>
      <c r="C9" s="122"/>
      <c r="D9" s="151"/>
      <c r="E9" s="152"/>
      <c r="F9" s="152"/>
      <c r="G9" s="152"/>
      <c r="H9" s="152"/>
    </row>
    <row r="10" spans="1:8" ht="15.05" customHeight="1" x14ac:dyDescent="0.25">
      <c r="A10" s="5" t="s">
        <v>65</v>
      </c>
      <c r="B10" s="6"/>
      <c r="C10" s="119" t="s">
        <v>16</v>
      </c>
      <c r="D10" s="141">
        <f>(D12+D11+D13)/3</f>
        <v>3.776822925563663E-3</v>
      </c>
      <c r="E10" s="142">
        <v>9.6000000000000002E-4</v>
      </c>
      <c r="F10" s="142">
        <f>(F11+F12+F13)/3</f>
        <v>6.7018474033727141E-4</v>
      </c>
      <c r="G10" s="141">
        <v>2.5000000000000001E-4</v>
      </c>
      <c r="H10" s="225">
        <f>SUM(D10:G10)</f>
        <v>5.6570076659009346E-3</v>
      </c>
    </row>
    <row r="11" spans="1:8" ht="15.05" customHeight="1" x14ac:dyDescent="0.25">
      <c r="B11" s="6" t="s">
        <v>82</v>
      </c>
      <c r="C11" s="116" t="s">
        <v>137</v>
      </c>
      <c r="D11" s="143">
        <f>'Mgr Fee Schedules'!L82</f>
        <v>5.0804687766909905E-3</v>
      </c>
      <c r="E11" s="144" t="s">
        <v>13</v>
      </c>
      <c r="F11" s="144">
        <f>'Calc page'!H7+'Calc page'!I7</f>
        <v>7.1321897028855605E-4</v>
      </c>
      <c r="G11" s="144"/>
      <c r="H11" s="227"/>
    </row>
    <row r="12" spans="1:8" ht="15.05" customHeight="1" x14ac:dyDescent="0.25">
      <c r="B12" s="6" t="s">
        <v>83</v>
      </c>
      <c r="C12" s="183" t="s">
        <v>136</v>
      </c>
      <c r="D12" s="184">
        <f>'Mgr Fee Schedules'!L103</f>
        <v>3.5000000000000001E-3</v>
      </c>
      <c r="E12" s="144" t="s">
        <v>13</v>
      </c>
      <c r="F12" s="144">
        <f>'Calc page'!H8+'Calc page'!I8</f>
        <v>7.1834491266631502E-4</v>
      </c>
      <c r="G12" s="144"/>
      <c r="H12" s="227"/>
    </row>
    <row r="13" spans="1:8" ht="15.05" customHeight="1" x14ac:dyDescent="0.25">
      <c r="B13" s="9" t="s">
        <v>141</v>
      </c>
      <c r="C13" s="190" t="s">
        <v>158</v>
      </c>
      <c r="D13" s="145">
        <f>'Mgr Fee Schedules'!L67</f>
        <v>2.7499999999999998E-3</v>
      </c>
      <c r="E13" s="179"/>
      <c r="F13" s="146">
        <f>'Calc page'!H9+'Calc page'!I9</f>
        <v>5.7899033805694315E-4</v>
      </c>
      <c r="G13" s="146"/>
      <c r="H13" s="226"/>
    </row>
    <row r="14" spans="1:8" ht="15.05" customHeight="1" x14ac:dyDescent="0.25">
      <c r="B14" s="6"/>
      <c r="C14" s="185"/>
      <c r="D14" s="186"/>
      <c r="E14" s="180"/>
      <c r="F14" s="180"/>
      <c r="G14" s="180"/>
      <c r="H14" s="180"/>
    </row>
    <row r="15" spans="1:8" ht="15.05" customHeight="1" x14ac:dyDescent="0.25">
      <c r="A15" s="5" t="s">
        <v>67</v>
      </c>
      <c r="B15" s="6"/>
      <c r="C15" s="119" t="s">
        <v>62</v>
      </c>
      <c r="D15" s="141">
        <f>(D16+D17+D18)/3</f>
        <v>6.6888581795606821E-3</v>
      </c>
      <c r="E15" s="142">
        <v>9.6000000000000002E-4</v>
      </c>
      <c r="F15" s="142">
        <f>(F16+F17+F18)/3</f>
        <v>6.6347009676786877E-4</v>
      </c>
      <c r="G15" s="141">
        <v>2.5000000000000001E-4</v>
      </c>
      <c r="H15" s="225">
        <f>SUM(D15:G15)</f>
        <v>8.5623282763285513E-3</v>
      </c>
    </row>
    <row r="16" spans="1:8" ht="15.05" customHeight="1" x14ac:dyDescent="0.25">
      <c r="B16" s="6" t="s">
        <v>80</v>
      </c>
      <c r="C16" s="116" t="s">
        <v>139</v>
      </c>
      <c r="D16" s="143">
        <f>'Mgr Fee Schedules'!L53</f>
        <v>6.7091198993898087E-3</v>
      </c>
      <c r="E16" s="144" t="s">
        <v>13</v>
      </c>
      <c r="F16" s="144">
        <f>'Calc page'!H10+'Calc page'!I10</f>
        <v>7.1232682803478603E-4</v>
      </c>
      <c r="G16" s="144"/>
      <c r="H16" s="227"/>
    </row>
    <row r="17" spans="1:8" ht="15.05" customHeight="1" x14ac:dyDescent="0.25">
      <c r="B17" s="6" t="s">
        <v>79</v>
      </c>
      <c r="C17" s="183" t="s">
        <v>138</v>
      </c>
      <c r="D17" s="184">
        <f>'Mgr Fee Schedules'!L43</f>
        <v>5.3574546392922374E-3</v>
      </c>
      <c r="E17" s="144" t="s">
        <v>13</v>
      </c>
      <c r="F17" s="144">
        <f>'Calc page'!H11+'Calc page'!I11</f>
        <v>7.1178869280129104E-4</v>
      </c>
      <c r="G17" s="144"/>
      <c r="H17" s="227"/>
    </row>
    <row r="18" spans="1:8" ht="15.05" customHeight="1" x14ac:dyDescent="0.25">
      <c r="B18" s="9" t="s">
        <v>142</v>
      </c>
      <c r="C18" s="117" t="s">
        <v>159</v>
      </c>
      <c r="D18" s="145">
        <f>'Mgr Fee Schedules'!L95</f>
        <v>8.0000000000000002E-3</v>
      </c>
      <c r="E18" s="146"/>
      <c r="F18" s="146">
        <f>'Calc page'!H12+'Calc page'!I12</f>
        <v>5.6629476946752958E-4</v>
      </c>
      <c r="G18" s="146"/>
      <c r="H18" s="226"/>
    </row>
    <row r="19" spans="1:8" ht="15.05" customHeight="1" x14ac:dyDescent="0.25">
      <c r="B19" s="6"/>
      <c r="C19" s="185"/>
      <c r="D19" s="186"/>
      <c r="E19" s="180"/>
      <c r="F19" s="180"/>
      <c r="G19" s="180"/>
      <c r="H19" s="180"/>
    </row>
    <row r="20" spans="1:8" ht="15.05" customHeight="1" x14ac:dyDescent="0.25">
      <c r="A20" s="5" t="s">
        <v>69</v>
      </c>
      <c r="B20" s="6"/>
      <c r="C20" s="119" t="s">
        <v>59</v>
      </c>
      <c r="D20" s="141">
        <f>'Mgr Fee Schedules'!L22</f>
        <v>5.0000000000000001E-4</v>
      </c>
      <c r="E20" s="142">
        <v>9.6000000000000002E-4</v>
      </c>
      <c r="F20" s="142">
        <f>'Calc page'!H13+'Calc page'!I13</f>
        <v>5.5000000000000003E-4</v>
      </c>
      <c r="G20" s="141">
        <v>2.5000000000000001E-4</v>
      </c>
      <c r="H20" s="225">
        <f>SUM(D20:G20)</f>
        <v>2.2599999999999999E-3</v>
      </c>
    </row>
    <row r="21" spans="1:8" ht="15.05" customHeight="1" x14ac:dyDescent="0.25">
      <c r="B21" s="6" t="s">
        <v>76</v>
      </c>
      <c r="C21" s="120" t="s">
        <v>19</v>
      </c>
      <c r="D21" s="149"/>
      <c r="E21" s="150"/>
      <c r="F21" s="150"/>
      <c r="G21" s="150"/>
      <c r="H21" s="226"/>
    </row>
    <row r="22" spans="1:8" ht="15.05" customHeight="1" x14ac:dyDescent="0.25">
      <c r="B22" s="6"/>
      <c r="C22" s="122"/>
      <c r="D22" s="151"/>
      <c r="E22" s="152"/>
      <c r="F22" s="152"/>
      <c r="G22" s="152"/>
      <c r="H22" s="152"/>
    </row>
    <row r="23" spans="1:8" ht="15.05" customHeight="1" x14ac:dyDescent="0.25">
      <c r="A23" s="5" t="s">
        <v>68</v>
      </c>
      <c r="B23" s="6"/>
      <c r="C23" s="119" t="s">
        <v>63</v>
      </c>
      <c r="D23" s="141">
        <f>(D24+D25)/2</f>
        <v>7.5260495846655728E-3</v>
      </c>
      <c r="E23" s="142">
        <v>9.6000000000000002E-4</v>
      </c>
      <c r="F23" s="142">
        <f>(F24+F25)/2</f>
        <v>7.1118502565408652E-4</v>
      </c>
      <c r="G23" s="141">
        <v>2.5000000000000001E-4</v>
      </c>
      <c r="H23" s="225">
        <f>SUM(D23:G23)</f>
        <v>9.4472346103196599E-3</v>
      </c>
    </row>
    <row r="24" spans="1:8" ht="15.05" customHeight="1" x14ac:dyDescent="0.25">
      <c r="B24" s="6" t="s">
        <v>77</v>
      </c>
      <c r="C24" s="116" t="s">
        <v>20</v>
      </c>
      <c r="D24" s="143">
        <f>'Mgr Fee Schedules'!L88</f>
        <v>9.3257318523337126E-3</v>
      </c>
      <c r="E24" s="144" t="s">
        <v>13</v>
      </c>
      <c r="F24" s="144">
        <f>'Calc page'!H14+'Calc page'!I14</f>
        <v>7.1154397837789804E-4</v>
      </c>
      <c r="G24" s="144"/>
      <c r="H24" s="227"/>
    </row>
    <row r="25" spans="1:8" ht="15.05" customHeight="1" x14ac:dyDescent="0.25">
      <c r="B25" s="6" t="s">
        <v>78</v>
      </c>
      <c r="C25" s="117" t="s">
        <v>22</v>
      </c>
      <c r="D25" s="145">
        <f>'Mgr Fee Schedules'!L36</f>
        <v>5.7263673169974322E-3</v>
      </c>
      <c r="E25" s="146" t="s">
        <v>13</v>
      </c>
      <c r="F25" s="144">
        <f>'Calc page'!H15+'Calc page'!I15</f>
        <v>7.1082607293027501E-4</v>
      </c>
      <c r="G25" s="146"/>
      <c r="H25" s="226"/>
    </row>
    <row r="26" spans="1:8" ht="15.05" customHeight="1" x14ac:dyDescent="0.25">
      <c r="B26" s="6"/>
      <c r="C26" s="121"/>
      <c r="D26" s="147"/>
      <c r="E26" s="148"/>
      <c r="F26" s="148"/>
      <c r="G26" s="148"/>
      <c r="H26" s="148"/>
    </row>
    <row r="27" spans="1:8" ht="15.05" customHeight="1" x14ac:dyDescent="0.25">
      <c r="A27" s="5" t="s">
        <v>72</v>
      </c>
      <c r="B27" s="6"/>
      <c r="C27" s="119" t="s">
        <v>108</v>
      </c>
      <c r="D27" s="141">
        <f>+(D28+D29)/2</f>
        <v>6.3187831771227216E-3</v>
      </c>
      <c r="E27" s="142">
        <v>9.6000000000000002E-4</v>
      </c>
      <c r="F27" s="142">
        <f>(F28+F29)/2</f>
        <v>9.1844543735043358E-4</v>
      </c>
      <c r="G27" s="141">
        <v>2.5000000000000001E-4</v>
      </c>
      <c r="H27" s="225">
        <f>SUM(D27:G27)</f>
        <v>8.4472286144731557E-3</v>
      </c>
    </row>
    <row r="28" spans="1:8" ht="15.05" customHeight="1" x14ac:dyDescent="0.25">
      <c r="B28" s="27" t="s">
        <v>129</v>
      </c>
      <c r="C28" s="222" t="s">
        <v>162</v>
      </c>
      <c r="D28" s="143">
        <f>'Mgr Fee Schedules'!L107</f>
        <v>5.0000000000000001E-3</v>
      </c>
      <c r="E28" s="187" t="s">
        <v>13</v>
      </c>
      <c r="F28" s="144">
        <f>'Calc page'!H16+'Calc page'!I16</f>
        <v>9.1031524618793405E-4</v>
      </c>
      <c r="G28" s="187" t="s">
        <v>13</v>
      </c>
      <c r="H28" s="227"/>
    </row>
    <row r="29" spans="1:8" ht="15.05" customHeight="1" x14ac:dyDescent="0.25">
      <c r="B29" s="90" t="s">
        <v>164</v>
      </c>
      <c r="C29" s="117" t="s">
        <v>163</v>
      </c>
      <c r="D29" s="145">
        <f>'Mgr Fee Schedules'!L7</f>
        <v>7.637566354245443E-3</v>
      </c>
      <c r="E29" s="150"/>
      <c r="F29" s="146">
        <f>'Calc page'!H17+'Calc page'!I17</f>
        <v>9.2657562851293301E-4</v>
      </c>
      <c r="G29" s="150"/>
      <c r="H29" s="226"/>
    </row>
    <row r="30" spans="1:8" ht="15.05" customHeight="1" x14ac:dyDescent="0.25">
      <c r="B30" s="6"/>
      <c r="C30" s="122"/>
      <c r="D30" s="153"/>
      <c r="E30" s="154"/>
      <c r="F30" s="154"/>
      <c r="G30" s="154"/>
      <c r="H30" s="154"/>
    </row>
    <row r="31" spans="1:8" ht="15.05" customHeight="1" x14ac:dyDescent="0.25">
      <c r="A31" s="5" t="s">
        <v>70</v>
      </c>
      <c r="B31" s="6"/>
      <c r="C31" s="119" t="s">
        <v>15</v>
      </c>
      <c r="D31" s="141">
        <f>(D32+D33)/2</f>
        <v>4.7653020672231402E-3</v>
      </c>
      <c r="E31" s="142">
        <v>9.6000000000000002E-4</v>
      </c>
      <c r="F31" s="142">
        <f>(F32+F33)/2</f>
        <v>1.1886699916270665E-3</v>
      </c>
      <c r="G31" s="141">
        <v>2.5000000000000001E-4</v>
      </c>
      <c r="H31" s="225">
        <f>SUM(D31:G31)</f>
        <v>7.163972058850207E-3</v>
      </c>
    </row>
    <row r="32" spans="1:8" ht="15.05" customHeight="1" x14ac:dyDescent="0.25">
      <c r="B32" s="6" t="s">
        <v>74</v>
      </c>
      <c r="C32" s="116" t="s">
        <v>21</v>
      </c>
      <c r="D32" s="143">
        <f>'Mgr Fee Schedules'!L14</f>
        <v>4.6566801998999671E-3</v>
      </c>
      <c r="E32" s="144" t="s">
        <v>13</v>
      </c>
      <c r="F32" s="144">
        <f>'Calc page'!H18+'Calc page'!I18</f>
        <v>1.1894401155531681E-3</v>
      </c>
      <c r="G32" s="144"/>
      <c r="H32" s="227"/>
    </row>
    <row r="33" spans="1:8" ht="15.05" customHeight="1" x14ac:dyDescent="0.25">
      <c r="B33" s="6" t="s">
        <v>75</v>
      </c>
      <c r="C33" s="117" t="s">
        <v>23</v>
      </c>
      <c r="D33" s="145">
        <f>'Mgr Fee Schedules'!L63</f>
        <v>4.8739239345463132E-3</v>
      </c>
      <c r="E33" s="146" t="s">
        <v>13</v>
      </c>
      <c r="F33" s="144">
        <f>'Calc page'!H19+'Calc page'!I19</f>
        <v>1.187899867700965E-3</v>
      </c>
      <c r="G33" s="146"/>
      <c r="H33" s="226"/>
    </row>
    <row r="34" spans="1:8" ht="15.05" customHeight="1" x14ac:dyDescent="0.25">
      <c r="B34" s="6"/>
      <c r="C34" s="121"/>
      <c r="D34" s="147"/>
      <c r="E34" s="148"/>
      <c r="F34" s="148"/>
      <c r="G34" s="148"/>
      <c r="H34" s="148"/>
    </row>
    <row r="35" spans="1:8" ht="15.05" customHeight="1" x14ac:dyDescent="0.25">
      <c r="A35" s="5" t="s">
        <v>71</v>
      </c>
      <c r="B35" s="6"/>
      <c r="C35" s="119" t="s">
        <v>61</v>
      </c>
      <c r="D35" s="141">
        <f>'Mgr Fee Schedules'!L26</f>
        <v>1.4E-3</v>
      </c>
      <c r="E35" s="142">
        <v>9.6000000000000002E-4</v>
      </c>
      <c r="F35" s="142">
        <f>'Calc page'!H20+'Calc page'!I20</f>
        <v>5.5000000000000003E-4</v>
      </c>
      <c r="G35" s="141">
        <v>2.5000000000000001E-4</v>
      </c>
      <c r="H35" s="225">
        <f>SUM(D35:G35)</f>
        <v>3.1600000000000005E-3</v>
      </c>
    </row>
    <row r="36" spans="1:8" ht="15.05" customHeight="1" x14ac:dyDescent="0.25">
      <c r="B36" s="6" t="s">
        <v>73</v>
      </c>
      <c r="C36" s="120" t="s">
        <v>19</v>
      </c>
      <c r="D36" s="149"/>
      <c r="E36" s="150"/>
      <c r="F36" s="150"/>
      <c r="G36" s="150"/>
      <c r="H36" s="226"/>
    </row>
    <row r="37" spans="1:8" ht="15.05" customHeight="1" x14ac:dyDescent="0.25">
      <c r="B37" s="6"/>
      <c r="C37" s="121"/>
      <c r="D37" s="147"/>
      <c r="E37" s="148"/>
      <c r="F37" s="148"/>
      <c r="G37" s="148"/>
      <c r="H37" s="148"/>
    </row>
    <row r="38" spans="1:8" ht="15.05" customHeight="1" x14ac:dyDescent="0.25">
      <c r="A38" s="169" t="s">
        <v>86</v>
      </c>
      <c r="B38" s="6"/>
      <c r="C38" s="119" t="s">
        <v>54</v>
      </c>
      <c r="D38" s="141">
        <f>(D39+D40)/2</f>
        <v>2.1918648503327833E-3</v>
      </c>
      <c r="E38" s="142">
        <v>9.6000000000000002E-4</v>
      </c>
      <c r="F38" s="142">
        <f>(F39+F40)/2</f>
        <v>7.6051175667832456E-4</v>
      </c>
      <c r="G38" s="141">
        <v>2.5000000000000001E-4</v>
      </c>
      <c r="H38" s="225">
        <f>SUM(D38:G38)</f>
        <v>4.1623766070111078E-3</v>
      </c>
    </row>
    <row r="39" spans="1:8" ht="15.05" customHeight="1" x14ac:dyDescent="0.25">
      <c r="B39" s="9" t="s">
        <v>87</v>
      </c>
      <c r="C39" s="116" t="s">
        <v>55</v>
      </c>
      <c r="D39" s="143">
        <f>'Mgr Fee Schedules'!L71</f>
        <v>2.5000000000000001E-3</v>
      </c>
      <c r="E39" s="144" t="s">
        <v>13</v>
      </c>
      <c r="F39" s="144">
        <f>'Calc page'!H21+'Calc page'!I21</f>
        <v>8.0750448632097504E-4</v>
      </c>
      <c r="G39" s="144"/>
      <c r="H39" s="227"/>
    </row>
    <row r="40" spans="1:8" ht="15.05" customHeight="1" x14ac:dyDescent="0.25">
      <c r="B40" s="9" t="s">
        <v>88</v>
      </c>
      <c r="C40" s="117" t="s">
        <v>56</v>
      </c>
      <c r="D40" s="145">
        <f>'Mgr Fee Schedules'!L58</f>
        <v>1.8837297006655666E-3</v>
      </c>
      <c r="E40" s="146" t="s">
        <v>13</v>
      </c>
      <c r="F40" s="146">
        <f>'Calc page'!H22+'Calc page'!I22</f>
        <v>7.1351902703567407E-4</v>
      </c>
      <c r="G40" s="146"/>
      <c r="H40" s="226"/>
    </row>
    <row r="41" spans="1:8" ht="15.05" customHeight="1" x14ac:dyDescent="0.25">
      <c r="B41" s="6"/>
      <c r="C41" s="4"/>
      <c r="D41" s="153"/>
      <c r="E41" s="154"/>
      <c r="F41" s="154"/>
      <c r="G41" s="154"/>
      <c r="H41" s="154"/>
    </row>
    <row r="42" spans="1:8" ht="15.05" customHeight="1" x14ac:dyDescent="0.25">
      <c r="A42" s="169" t="s">
        <v>132</v>
      </c>
      <c r="B42" s="6"/>
      <c r="C42" s="119" t="s">
        <v>126</v>
      </c>
      <c r="D42" s="141">
        <f>'Mgr Fee Schedules'!L30</f>
        <v>6.9999999999999999E-4</v>
      </c>
      <c r="E42" s="142">
        <v>9.6000000000000002E-4</v>
      </c>
      <c r="F42" s="142">
        <f>'Calc page'!H23+'Calc page'!I23</f>
        <v>5.5000000000000003E-4</v>
      </c>
      <c r="G42" s="141">
        <v>2.5000000000000001E-4</v>
      </c>
      <c r="H42" s="225">
        <f>SUM(D42:G42)</f>
        <v>2.4600000000000004E-3</v>
      </c>
    </row>
    <row r="43" spans="1:8" ht="15.05" customHeight="1" x14ac:dyDescent="0.25">
      <c r="B43" s="9" t="s">
        <v>131</v>
      </c>
      <c r="C43" s="120" t="s">
        <v>19</v>
      </c>
      <c r="D43" s="149"/>
      <c r="E43" s="150"/>
      <c r="F43" s="150"/>
      <c r="G43" s="150"/>
      <c r="H43" s="226"/>
    </row>
    <row r="44" spans="1:8" ht="15.05" customHeight="1" x14ac:dyDescent="0.25">
      <c r="C44" s="4"/>
      <c r="D44" s="153"/>
      <c r="E44" s="154"/>
      <c r="F44" s="154"/>
      <c r="G44" s="154"/>
      <c r="H44" s="154"/>
    </row>
    <row r="45" spans="1:8" ht="15.05" customHeight="1" x14ac:dyDescent="0.25">
      <c r="C45" s="124" t="s">
        <v>151</v>
      </c>
      <c r="D45" s="155">
        <f>'Calc page'!D24</f>
        <v>2.726287085720802E-3</v>
      </c>
      <c r="E45" s="155">
        <v>9.6000000000000002E-4</v>
      </c>
      <c r="F45" s="155">
        <f>'Calc page'!H24</f>
        <v>6.8397040857887581E-4</v>
      </c>
      <c r="G45" s="155">
        <f>'Calc page'!K24</f>
        <v>2.5000000000000001E-4</v>
      </c>
      <c r="H45" s="156">
        <f>SUM(D45:G45)</f>
        <v>4.6202574942996776E-3</v>
      </c>
    </row>
    <row r="48" spans="1:8" ht="48.8" customHeight="1" x14ac:dyDescent="0.25">
      <c r="B48" s="223" t="s">
        <v>100</v>
      </c>
      <c r="C48" s="224"/>
      <c r="D48" s="224"/>
      <c r="E48" s="224"/>
      <c r="F48" s="224"/>
      <c r="G48" s="224"/>
      <c r="H48" s="224"/>
    </row>
    <row r="49" spans="2:8" ht="49.6" customHeight="1" x14ac:dyDescent="0.25">
      <c r="B49" s="223" t="s">
        <v>101</v>
      </c>
      <c r="C49" s="224"/>
      <c r="D49" s="224"/>
      <c r="E49" s="224"/>
      <c r="F49" s="224"/>
      <c r="G49" s="224"/>
      <c r="H49" s="224"/>
    </row>
    <row r="50" spans="2:8" ht="24.05" customHeight="1" x14ac:dyDescent="0.25">
      <c r="B50" s="223" t="s">
        <v>117</v>
      </c>
      <c r="C50" s="224"/>
      <c r="D50" s="224"/>
      <c r="E50" s="224"/>
      <c r="F50" s="224"/>
      <c r="G50" s="224"/>
      <c r="H50" s="224"/>
    </row>
    <row r="51" spans="2:8" ht="24.05" customHeight="1" x14ac:dyDescent="0.25">
      <c r="B51" s="223" t="s">
        <v>120</v>
      </c>
      <c r="C51" s="224"/>
      <c r="D51" s="224"/>
      <c r="E51" s="224"/>
      <c r="F51" s="224"/>
      <c r="G51" s="224"/>
      <c r="H51" s="224"/>
    </row>
    <row r="52" spans="2:8" ht="24.05" customHeight="1" x14ac:dyDescent="0.25">
      <c r="B52" s="223" t="s">
        <v>160</v>
      </c>
      <c r="C52" s="224"/>
      <c r="D52" s="224"/>
      <c r="E52" s="224"/>
      <c r="F52" s="224"/>
      <c r="G52" s="224"/>
      <c r="H52" s="224"/>
    </row>
    <row r="53" spans="2:8" ht="24.05" customHeight="1" x14ac:dyDescent="0.25">
      <c r="B53" s="223" t="s">
        <v>156</v>
      </c>
      <c r="C53" s="224"/>
      <c r="D53" s="224"/>
      <c r="E53" s="224"/>
      <c r="F53" s="224"/>
      <c r="G53" s="224"/>
      <c r="H53" s="224"/>
    </row>
    <row r="113" spans="4:4" x14ac:dyDescent="0.25">
      <c r="D113" s="2"/>
    </row>
  </sheetData>
  <mergeCells count="17">
    <mergeCell ref="H31:H33"/>
    <mergeCell ref="H7:H8"/>
    <mergeCell ref="H20:H21"/>
    <mergeCell ref="H23:H25"/>
    <mergeCell ref="H2:H5"/>
    <mergeCell ref="H10:H13"/>
    <mergeCell ref="H15:H18"/>
    <mergeCell ref="H27:H29"/>
    <mergeCell ref="B52:H52"/>
    <mergeCell ref="B53:H53"/>
    <mergeCell ref="H35:H36"/>
    <mergeCell ref="H38:H40"/>
    <mergeCell ref="B50:H50"/>
    <mergeCell ref="B51:H51"/>
    <mergeCell ref="B48:H48"/>
    <mergeCell ref="B49:H49"/>
    <mergeCell ref="H42:H43"/>
  </mergeCells>
  <phoneticPr fontId="3" type="noConversion"/>
  <pageMargins left="0.5" right="0.5" top="1.25" bottom="0.5" header="0.5" footer="0.5"/>
  <pageSetup scale="73" orientation="portrait" r:id="rId1"/>
  <headerFooter alignWithMargins="0">
    <oddHeader>&amp;L&amp;"Arial,Bold"&amp;24State of North Carolina&amp;"Arial,Regular"&amp;10
&amp;16Separate Account Fee Summary &amp;R     as of 10/1/2012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zoomScaleNormal="100" workbookViewId="0">
      <selection activeCell="A9" sqref="A9"/>
    </sheetView>
  </sheetViews>
  <sheetFormatPr defaultColWidth="9.125" defaultRowHeight="12.45" x14ac:dyDescent="0.2"/>
  <cols>
    <col min="1" max="1" width="2.625" style="26" customWidth="1"/>
    <col min="2" max="2" width="15.625" style="24" bestFit="1" customWidth="1"/>
    <col min="3" max="3" width="21.75" style="24" bestFit="1" customWidth="1"/>
    <col min="4" max="4" width="10" style="25" bestFit="1" customWidth="1"/>
    <col min="5" max="5" width="15" style="26" customWidth="1"/>
    <col min="6" max="6" width="3.75" style="26" customWidth="1"/>
    <col min="7" max="7" width="9.375" style="26" bestFit="1" customWidth="1"/>
    <col min="8" max="8" width="15" style="26" bestFit="1" customWidth="1"/>
    <col min="9" max="9" width="7.625" style="26" bestFit="1" customWidth="1"/>
    <col min="10" max="10" width="2.75" style="27" customWidth="1"/>
    <col min="11" max="11" width="14" style="26" customWidth="1"/>
    <col min="12" max="12" width="15.625" style="26" bestFit="1" customWidth="1"/>
    <col min="13" max="16384" width="9.125" style="26"/>
  </cols>
  <sheetData>
    <row r="1" spans="2:12" ht="13.1" x14ac:dyDescent="0.25">
      <c r="B1" s="135" t="s">
        <v>33</v>
      </c>
      <c r="C1" s="135" t="s">
        <v>34</v>
      </c>
      <c r="D1" s="228" t="s">
        <v>155</v>
      </c>
      <c r="E1" s="228"/>
      <c r="F1" s="22"/>
      <c r="G1" s="228" t="s">
        <v>35</v>
      </c>
      <c r="H1" s="228"/>
      <c r="I1" s="228"/>
      <c r="J1" s="22"/>
      <c r="K1" s="228" t="s">
        <v>94</v>
      </c>
      <c r="L1" s="228"/>
    </row>
    <row r="2" spans="2:12" ht="12.8" customHeight="1" thickBot="1" x14ac:dyDescent="0.25"/>
    <row r="3" spans="2:12" ht="12.8" customHeight="1" thickTop="1" x14ac:dyDescent="0.2">
      <c r="B3" s="70" t="s">
        <v>149</v>
      </c>
      <c r="C3" s="71" t="s">
        <v>150</v>
      </c>
      <c r="D3" s="28" t="s">
        <v>92</v>
      </c>
      <c r="E3" s="211">
        <v>65930220</v>
      </c>
      <c r="F3" s="29"/>
      <c r="G3" s="30"/>
      <c r="H3" s="31" t="s">
        <v>48</v>
      </c>
      <c r="I3" s="32" t="s">
        <v>49</v>
      </c>
      <c r="J3" s="33"/>
      <c r="K3" s="34" t="s">
        <v>50</v>
      </c>
      <c r="L3" s="35" t="s">
        <v>95</v>
      </c>
    </row>
    <row r="4" spans="2:12" ht="12.8" customHeight="1" x14ac:dyDescent="0.25">
      <c r="B4" s="8"/>
      <c r="C4" s="23"/>
      <c r="D4" s="36" t="s">
        <v>58</v>
      </c>
      <c r="E4" s="212" t="s">
        <v>104</v>
      </c>
      <c r="F4" s="37"/>
      <c r="G4" s="38" t="s">
        <v>51</v>
      </c>
      <c r="H4" s="39">
        <v>50000000</v>
      </c>
      <c r="I4" s="40">
        <v>8.0000000000000002E-3</v>
      </c>
      <c r="J4" s="41"/>
      <c r="K4" s="42">
        <f>IF(E5&gt;H4,H4*I4,E5*I4)</f>
        <v>400000</v>
      </c>
      <c r="L4" s="43"/>
    </row>
    <row r="5" spans="2:12" ht="12.8" customHeight="1" x14ac:dyDescent="0.25">
      <c r="B5" s="8"/>
      <c r="C5" s="23"/>
      <c r="D5" s="45" t="s">
        <v>93</v>
      </c>
      <c r="E5" s="46">
        <f>SUM(E3:E4)</f>
        <v>65930220</v>
      </c>
      <c r="F5" s="37"/>
      <c r="G5" s="48" t="s">
        <v>52</v>
      </c>
      <c r="H5" s="49">
        <v>50000000</v>
      </c>
      <c r="I5" s="50">
        <v>6.4999999999999997E-3</v>
      </c>
      <c r="J5" s="41"/>
      <c r="K5" s="51">
        <f>IF(E5&gt;SUM(H4:H5),H5*I5,IF(E5&gt;H4,(E5-H4)*I5,0))</f>
        <v>103546.43</v>
      </c>
      <c r="L5" s="52"/>
    </row>
    <row r="6" spans="2:12" ht="12.8" customHeight="1" x14ac:dyDescent="0.25">
      <c r="B6" s="8"/>
      <c r="C6" s="23"/>
      <c r="D6" s="53"/>
      <c r="E6" s="54"/>
      <c r="F6" s="37"/>
      <c r="G6" s="56" t="s">
        <v>53</v>
      </c>
      <c r="H6" s="57">
        <f>SUM(H4:H5)</f>
        <v>100000000</v>
      </c>
      <c r="I6" s="58">
        <v>5.4999999999999997E-3</v>
      </c>
      <c r="J6" s="41"/>
      <c r="K6" s="59">
        <f>IF(E5&gt;SUM(H4:H5),(E5-SUM(H4:H5))*I6,0)</f>
        <v>0</v>
      </c>
      <c r="L6" s="60"/>
    </row>
    <row r="7" spans="2:12" ht="12.8" customHeight="1" thickBot="1" x14ac:dyDescent="0.3">
      <c r="B7" s="61"/>
      <c r="C7" s="62"/>
      <c r="D7" s="210"/>
      <c r="E7" s="92"/>
      <c r="F7" s="92"/>
      <c r="G7" s="65"/>
      <c r="H7" s="65"/>
      <c r="I7" s="65"/>
      <c r="J7" s="66"/>
      <c r="K7" s="92">
        <f>SUM(K4:K6)</f>
        <v>503546.43</v>
      </c>
      <c r="L7" s="68">
        <f>K7/E5</f>
        <v>7.637566354245443E-3</v>
      </c>
    </row>
    <row r="8" spans="2:12" ht="12.8" customHeight="1" thickTop="1" thickBot="1" x14ac:dyDescent="0.25"/>
    <row r="9" spans="2:12" ht="12.8" customHeight="1" thickTop="1" x14ac:dyDescent="0.2">
      <c r="B9" s="70" t="s">
        <v>9</v>
      </c>
      <c r="C9" s="71" t="s">
        <v>36</v>
      </c>
      <c r="D9" s="28" t="s">
        <v>92</v>
      </c>
      <c r="E9" s="211">
        <v>190351407</v>
      </c>
      <c r="F9" s="29"/>
      <c r="G9" s="30"/>
      <c r="H9" s="31" t="s">
        <v>48</v>
      </c>
      <c r="I9" s="32" t="s">
        <v>49</v>
      </c>
      <c r="J9" s="33"/>
      <c r="K9" s="34" t="s">
        <v>50</v>
      </c>
      <c r="L9" s="35" t="s">
        <v>95</v>
      </c>
    </row>
    <row r="10" spans="2:12" ht="12.8" customHeight="1" x14ac:dyDescent="0.2">
      <c r="B10" s="7"/>
      <c r="C10" s="23"/>
      <c r="D10" s="36" t="s">
        <v>58</v>
      </c>
      <c r="E10" s="212" t="s">
        <v>104</v>
      </c>
      <c r="F10" s="37"/>
      <c r="G10" s="38" t="s">
        <v>51</v>
      </c>
      <c r="H10" s="39">
        <v>25000000</v>
      </c>
      <c r="I10" s="40">
        <v>6.0000000000000001E-3</v>
      </c>
      <c r="J10" s="41"/>
      <c r="K10" s="42">
        <f>IF(E11&gt;H10,H10*I10,E11*I10)</f>
        <v>150000</v>
      </c>
      <c r="L10" s="43"/>
    </row>
    <row r="11" spans="2:12" ht="12.8" customHeight="1" x14ac:dyDescent="0.25">
      <c r="B11" s="44"/>
      <c r="C11" s="23"/>
      <c r="D11" s="45" t="s">
        <v>93</v>
      </c>
      <c r="E11" s="46">
        <f>SUM(E9:E10)</f>
        <v>190351407</v>
      </c>
      <c r="F11" s="47"/>
      <c r="G11" s="48" t="s">
        <v>52</v>
      </c>
      <c r="H11" s="49">
        <v>75000000</v>
      </c>
      <c r="I11" s="50">
        <v>5.0000000000000001E-3</v>
      </c>
      <c r="J11" s="41"/>
      <c r="K11" s="51">
        <f>IF(E11&gt;SUM(H10:H11),H11*I11,IF(E11&gt;H10,(E11-H10)*I11,0))</f>
        <v>375000</v>
      </c>
      <c r="L11" s="52"/>
    </row>
    <row r="12" spans="2:12" ht="12.8" customHeight="1" x14ac:dyDescent="0.25">
      <c r="B12" s="44"/>
      <c r="C12" s="23"/>
      <c r="D12" s="53"/>
      <c r="E12" s="54"/>
      <c r="F12" s="46"/>
      <c r="G12" s="48" t="s">
        <v>52</v>
      </c>
      <c r="H12" s="49">
        <v>300000000</v>
      </c>
      <c r="I12" s="50">
        <v>4.0000000000000001E-3</v>
      </c>
      <c r="J12" s="41"/>
      <c r="K12" s="51">
        <f>IF(E11&gt;SUM(H10:H12),H12*I12,IF(E11&gt;SUM(H10:H11),(E11-SUM(H10:H11))*I12,0))</f>
        <v>361405.62800000003</v>
      </c>
      <c r="L12" s="52"/>
    </row>
    <row r="13" spans="2:12" x14ac:dyDescent="0.2">
      <c r="B13" s="44"/>
      <c r="C13" s="23"/>
      <c r="D13" s="55"/>
      <c r="E13" s="37"/>
      <c r="F13" s="37"/>
      <c r="G13" s="56" t="s">
        <v>53</v>
      </c>
      <c r="H13" s="57">
        <f>SUM(H10:H12)</f>
        <v>400000000</v>
      </c>
      <c r="I13" s="58">
        <v>3.0000000000000001E-3</v>
      </c>
      <c r="J13" s="41"/>
      <c r="K13" s="59">
        <f>IF(E11&gt;SUM(H10:H12),(E11-SUM(H10:H12))*I13,0)</f>
        <v>0</v>
      </c>
      <c r="L13" s="60"/>
    </row>
    <row r="14" spans="2:12" ht="13.75" thickBot="1" x14ac:dyDescent="0.3">
      <c r="B14" s="61"/>
      <c r="C14" s="62"/>
      <c r="D14" s="63"/>
      <c r="E14" s="64"/>
      <c r="F14" s="64"/>
      <c r="G14" s="65"/>
      <c r="H14" s="65"/>
      <c r="I14" s="65"/>
      <c r="J14" s="66"/>
      <c r="K14" s="67">
        <f>SUM(K10:K13)</f>
        <v>886405.62800000003</v>
      </c>
      <c r="L14" s="68">
        <f>K14/E11</f>
        <v>4.6566801998999671E-3</v>
      </c>
    </row>
    <row r="15" spans="2:12" ht="13.75" thickTop="1" thickBot="1" x14ac:dyDescent="0.25">
      <c r="B15" s="23"/>
      <c r="C15" s="23"/>
      <c r="D15" s="69"/>
    </row>
    <row r="16" spans="2:12" ht="13.1" thickTop="1" x14ac:dyDescent="0.2">
      <c r="B16" s="70" t="s">
        <v>37</v>
      </c>
      <c r="C16" s="71" t="s">
        <v>28</v>
      </c>
      <c r="D16" s="28" t="s">
        <v>92</v>
      </c>
      <c r="E16" s="211">
        <v>940653295</v>
      </c>
      <c r="F16" s="29"/>
      <c r="G16" s="30"/>
      <c r="H16" s="31" t="s">
        <v>48</v>
      </c>
      <c r="I16" s="32" t="s">
        <v>49</v>
      </c>
      <c r="J16" s="33"/>
      <c r="K16" s="34" t="s">
        <v>50</v>
      </c>
      <c r="L16" s="35" t="s">
        <v>95</v>
      </c>
    </row>
    <row r="17" spans="2:12" ht="13.1" x14ac:dyDescent="0.25">
      <c r="B17" s="8"/>
      <c r="D17" s="36" t="s">
        <v>58</v>
      </c>
      <c r="E17" s="214">
        <v>0</v>
      </c>
      <c r="F17" s="72"/>
      <c r="G17" s="73" t="s">
        <v>13</v>
      </c>
      <c r="H17" s="74" t="s">
        <v>12</v>
      </c>
      <c r="I17" s="178">
        <v>2.5000000000000001E-4</v>
      </c>
      <c r="J17" s="41"/>
      <c r="K17" s="76">
        <f>E18*I17</f>
        <v>235163.32375000001</v>
      </c>
      <c r="L17" s="77"/>
    </row>
    <row r="18" spans="2:12" ht="13.1" x14ac:dyDescent="0.25">
      <c r="B18" s="78"/>
      <c r="D18" s="45" t="s">
        <v>93</v>
      </c>
      <c r="E18" s="46">
        <f>SUM(E16:E17)</f>
        <v>940653295</v>
      </c>
      <c r="F18" s="37"/>
      <c r="G18" s="37"/>
      <c r="H18" s="79"/>
      <c r="I18" s="79"/>
      <c r="J18" s="80"/>
      <c r="K18" s="81">
        <f>SUM(K17:K17)</f>
        <v>235163.32375000001</v>
      </c>
      <c r="L18" s="82">
        <f>K18/E18</f>
        <v>2.5000000000000001E-4</v>
      </c>
    </row>
    <row r="19" spans="2:12" x14ac:dyDescent="0.2">
      <c r="B19" s="78"/>
      <c r="D19" s="37"/>
      <c r="E19" s="37"/>
      <c r="F19" s="37"/>
      <c r="G19" s="54"/>
      <c r="H19" s="79"/>
      <c r="I19" s="79"/>
      <c r="J19" s="80"/>
      <c r="K19" s="83"/>
      <c r="L19" s="84"/>
    </row>
    <row r="20" spans="2:12" x14ac:dyDescent="0.2">
      <c r="B20" s="78"/>
      <c r="C20" s="24" t="s">
        <v>38</v>
      </c>
      <c r="D20" s="55" t="s">
        <v>92</v>
      </c>
      <c r="E20" s="213">
        <v>307120362</v>
      </c>
      <c r="F20" s="72"/>
      <c r="G20" s="85"/>
      <c r="H20" s="86" t="s">
        <v>48</v>
      </c>
      <c r="I20" s="87" t="s">
        <v>49</v>
      </c>
      <c r="J20" s="88"/>
      <c r="K20" s="86" t="s">
        <v>50</v>
      </c>
      <c r="L20" s="89" t="s">
        <v>95</v>
      </c>
    </row>
    <row r="21" spans="2:12" ht="13.1" x14ac:dyDescent="0.25">
      <c r="B21" s="8"/>
      <c r="D21" s="36" t="s">
        <v>58</v>
      </c>
      <c r="E21" s="214">
        <v>0</v>
      </c>
      <c r="F21" s="72"/>
      <c r="G21" s="73" t="s">
        <v>13</v>
      </c>
      <c r="H21" s="74" t="s">
        <v>12</v>
      </c>
      <c r="I21" s="75">
        <v>5.0000000000000001E-4</v>
      </c>
      <c r="J21" s="41"/>
      <c r="K21" s="76">
        <f>E22*I21</f>
        <v>153560.18100000001</v>
      </c>
      <c r="L21" s="77"/>
    </row>
    <row r="22" spans="2:12" ht="13.1" x14ac:dyDescent="0.25">
      <c r="B22" s="78"/>
      <c r="D22" s="45" t="s">
        <v>93</v>
      </c>
      <c r="E22" s="46">
        <f>SUM(E20:E21)</f>
        <v>307120362</v>
      </c>
      <c r="F22" s="46"/>
      <c r="G22" s="54"/>
      <c r="H22" s="54"/>
      <c r="I22" s="83"/>
      <c r="J22" s="90"/>
      <c r="K22" s="81">
        <f>SUM(K21:K21)</f>
        <v>153560.18100000001</v>
      </c>
      <c r="L22" s="82">
        <f>K22/E22</f>
        <v>5.0000000000000001E-4</v>
      </c>
    </row>
    <row r="23" spans="2:12" ht="13.1" x14ac:dyDescent="0.25">
      <c r="B23" s="78"/>
      <c r="D23" s="91"/>
      <c r="E23" s="46"/>
      <c r="F23" s="46"/>
      <c r="G23" s="54"/>
      <c r="H23" s="54"/>
      <c r="I23" s="83"/>
      <c r="J23" s="90"/>
      <c r="K23" s="83"/>
      <c r="L23" s="84"/>
    </row>
    <row r="24" spans="2:12" x14ac:dyDescent="0.2">
      <c r="B24" s="44"/>
      <c r="C24" s="23" t="s">
        <v>39</v>
      </c>
      <c r="D24" s="55" t="s">
        <v>92</v>
      </c>
      <c r="E24" s="213">
        <v>227482161</v>
      </c>
      <c r="F24" s="72"/>
      <c r="G24" s="85"/>
      <c r="H24" s="86" t="s">
        <v>48</v>
      </c>
      <c r="I24" s="87" t="s">
        <v>49</v>
      </c>
      <c r="J24" s="88"/>
      <c r="K24" s="86" t="s">
        <v>50</v>
      </c>
      <c r="L24" s="89" t="s">
        <v>95</v>
      </c>
    </row>
    <row r="25" spans="2:12" ht="13.1" x14ac:dyDescent="0.25">
      <c r="B25" s="8"/>
      <c r="C25" s="23"/>
      <c r="D25" s="36" t="s">
        <v>58</v>
      </c>
      <c r="E25" s="214">
        <v>0</v>
      </c>
      <c r="F25" s="37"/>
      <c r="G25" s="73" t="s">
        <v>13</v>
      </c>
      <c r="H25" s="74" t="s">
        <v>12</v>
      </c>
      <c r="I25" s="75">
        <v>1.4E-3</v>
      </c>
      <c r="J25" s="41"/>
      <c r="K25" s="76">
        <f>E26*I25</f>
        <v>318475.02539999998</v>
      </c>
      <c r="L25" s="77"/>
    </row>
    <row r="26" spans="2:12" ht="13.1" x14ac:dyDescent="0.25">
      <c r="B26" s="78"/>
      <c r="D26" s="45" t="s">
        <v>93</v>
      </c>
      <c r="E26" s="46">
        <f>SUM(E24:E25)</f>
        <v>227482161</v>
      </c>
      <c r="F26" s="47"/>
      <c r="G26" s="54"/>
      <c r="H26" s="54"/>
      <c r="I26" s="83"/>
      <c r="J26" s="90"/>
      <c r="K26" s="81">
        <f>SUM(K25:K25)</f>
        <v>318475.02539999998</v>
      </c>
      <c r="L26" s="82">
        <f>K26/E26</f>
        <v>1.4E-3</v>
      </c>
    </row>
    <row r="27" spans="2:12" ht="13.1" x14ac:dyDescent="0.25">
      <c r="B27" s="78"/>
      <c r="D27" s="91"/>
      <c r="E27" s="46"/>
      <c r="F27" s="46"/>
      <c r="G27" s="54"/>
      <c r="H27" s="54"/>
      <c r="I27" s="83"/>
      <c r="J27" s="90"/>
      <c r="K27" s="83"/>
      <c r="L27" s="84"/>
    </row>
    <row r="28" spans="2:12" x14ac:dyDescent="0.2">
      <c r="B28" s="44"/>
      <c r="C28" s="23" t="s">
        <v>125</v>
      </c>
      <c r="D28" s="55" t="s">
        <v>92</v>
      </c>
      <c r="E28" s="213">
        <v>217725161</v>
      </c>
      <c r="F28" s="72"/>
      <c r="G28" s="85"/>
      <c r="H28" s="86" t="s">
        <v>48</v>
      </c>
      <c r="I28" s="87" t="s">
        <v>49</v>
      </c>
      <c r="J28" s="88"/>
      <c r="K28" s="86" t="s">
        <v>50</v>
      </c>
      <c r="L28" s="89" t="s">
        <v>95</v>
      </c>
    </row>
    <row r="29" spans="2:12" ht="13.1" x14ac:dyDescent="0.25">
      <c r="B29" s="8"/>
      <c r="C29" s="23"/>
      <c r="D29" s="36" t="s">
        <v>58</v>
      </c>
      <c r="E29" s="214">
        <v>0</v>
      </c>
      <c r="F29" s="37"/>
      <c r="G29" s="73" t="s">
        <v>13</v>
      </c>
      <c r="H29" s="74" t="s">
        <v>12</v>
      </c>
      <c r="I29" s="75">
        <v>6.9999999999999999E-4</v>
      </c>
      <c r="J29" s="41"/>
      <c r="K29" s="76">
        <f>E30*I29</f>
        <v>152407.6127</v>
      </c>
      <c r="L29" s="77"/>
    </row>
    <row r="30" spans="2:12" ht="13.75" thickBot="1" x14ac:dyDescent="0.3">
      <c r="B30" s="61"/>
      <c r="C30" s="62"/>
      <c r="D30" s="99" t="s">
        <v>93</v>
      </c>
      <c r="E30" s="100">
        <f>SUM(E28:E29)</f>
        <v>217725161</v>
      </c>
      <c r="F30" s="64"/>
      <c r="G30" s="65"/>
      <c r="H30" s="65"/>
      <c r="I30" s="65"/>
      <c r="J30" s="66"/>
      <c r="K30" s="67">
        <f>SUM(K29:K29)</f>
        <v>152407.6127</v>
      </c>
      <c r="L30" s="68">
        <f>K30/E30</f>
        <v>6.9999999999999999E-4</v>
      </c>
    </row>
    <row r="31" spans="2:12" ht="13.75" thickTop="1" thickBot="1" x14ac:dyDescent="0.25">
      <c r="B31" s="23"/>
      <c r="C31" s="23"/>
      <c r="D31" s="69"/>
    </row>
    <row r="32" spans="2:12" ht="13.1" thickTop="1" x14ac:dyDescent="0.2">
      <c r="B32" s="70" t="s">
        <v>40</v>
      </c>
      <c r="C32" s="71" t="s">
        <v>8</v>
      </c>
      <c r="D32" s="28" t="s">
        <v>92</v>
      </c>
      <c r="E32" s="211">
        <v>62200039</v>
      </c>
      <c r="F32" s="29"/>
      <c r="G32" s="30"/>
      <c r="H32" s="31" t="s">
        <v>48</v>
      </c>
      <c r="I32" s="32" t="s">
        <v>49</v>
      </c>
      <c r="J32" s="33"/>
      <c r="K32" s="34" t="s">
        <v>50</v>
      </c>
      <c r="L32" s="35" t="s">
        <v>95</v>
      </c>
    </row>
    <row r="33" spans="2:12" ht="13.1" x14ac:dyDescent="0.25">
      <c r="B33" s="8"/>
      <c r="C33" s="23"/>
      <c r="D33" s="36" t="s">
        <v>58</v>
      </c>
      <c r="E33" s="215">
        <v>269119875</v>
      </c>
      <c r="F33" s="37"/>
      <c r="G33" s="38" t="s">
        <v>51</v>
      </c>
      <c r="H33" s="39">
        <v>50000000</v>
      </c>
      <c r="I33" s="40">
        <v>6.4999999999999997E-3</v>
      </c>
      <c r="J33" s="41"/>
      <c r="K33" s="42">
        <f>IF(E34&gt;H33,H33*I33,E34*I33)</f>
        <v>325000</v>
      </c>
      <c r="L33" s="43"/>
    </row>
    <row r="34" spans="2:12" ht="13.1" x14ac:dyDescent="0.25">
      <c r="B34" s="44"/>
      <c r="C34" s="23"/>
      <c r="D34" s="45" t="s">
        <v>93</v>
      </c>
      <c r="E34" s="46">
        <f>SUM(E32:E33)</f>
        <v>331319914</v>
      </c>
      <c r="F34" s="47"/>
      <c r="G34" s="48" t="s">
        <v>52</v>
      </c>
      <c r="H34" s="49">
        <v>50000000</v>
      </c>
      <c r="I34" s="50">
        <v>6.0000000000000001E-3</v>
      </c>
      <c r="J34" s="41"/>
      <c r="K34" s="51">
        <f>IF(E34&gt;SUM(H33:H34),H34*I34,IF(E34&gt;H33,(E34-H33)*I34,0))</f>
        <v>300000</v>
      </c>
      <c r="L34" s="52"/>
    </row>
    <row r="35" spans="2:12" x14ac:dyDescent="0.2">
      <c r="B35" s="44"/>
      <c r="C35" s="23"/>
      <c r="D35" s="55"/>
      <c r="E35" s="37"/>
      <c r="F35" s="37"/>
      <c r="G35" s="56" t="s">
        <v>53</v>
      </c>
      <c r="H35" s="57">
        <f>SUM(H33:H34)</f>
        <v>100000000</v>
      </c>
      <c r="I35" s="58">
        <v>5.4999999999999997E-3</v>
      </c>
      <c r="J35" s="41"/>
      <c r="K35" s="59">
        <f>IF(E34&gt;SUM(H33:H34),(E34-SUM(H33:H34))*I35,0)</f>
        <v>1272259.527</v>
      </c>
      <c r="L35" s="60"/>
    </row>
    <row r="36" spans="2:12" ht="13.75" thickBot="1" x14ac:dyDescent="0.3">
      <c r="B36" s="61"/>
      <c r="C36" s="62"/>
      <c r="D36" s="63"/>
      <c r="E36" s="64"/>
      <c r="F36" s="64"/>
      <c r="G36" s="65"/>
      <c r="H36" s="65"/>
      <c r="I36" s="65"/>
      <c r="J36" s="66"/>
      <c r="K36" s="92">
        <f>SUM(K33:K35)</f>
        <v>1897259.527</v>
      </c>
      <c r="L36" s="68">
        <f>K36/E34</f>
        <v>5.7263673169974322E-3</v>
      </c>
    </row>
    <row r="37" spans="2:12" ht="13.75" thickTop="1" thickBot="1" x14ac:dyDescent="0.25">
      <c r="B37" s="23"/>
      <c r="C37" s="23"/>
      <c r="E37" s="69"/>
      <c r="F37" s="69"/>
    </row>
    <row r="38" spans="2:12" ht="13.1" thickTop="1" x14ac:dyDescent="0.2">
      <c r="B38" s="70" t="s">
        <v>4</v>
      </c>
      <c r="C38" s="71" t="s">
        <v>5</v>
      </c>
      <c r="D38" s="28" t="s">
        <v>92</v>
      </c>
      <c r="E38" s="211">
        <v>63716168</v>
      </c>
      <c r="F38" s="29"/>
      <c r="G38" s="30"/>
      <c r="H38" s="31" t="s">
        <v>48</v>
      </c>
      <c r="I38" s="32" t="s">
        <v>49</v>
      </c>
      <c r="J38" s="33"/>
      <c r="K38" s="34" t="s">
        <v>50</v>
      </c>
      <c r="L38" s="35" t="s">
        <v>95</v>
      </c>
    </row>
    <row r="39" spans="2:12" ht="13.1" x14ac:dyDescent="0.25">
      <c r="B39" s="78"/>
      <c r="D39" s="36" t="s">
        <v>58</v>
      </c>
      <c r="E39" s="215">
        <v>251009080</v>
      </c>
      <c r="F39" s="37"/>
      <c r="G39" s="38" t="s">
        <v>51</v>
      </c>
      <c r="H39" s="39">
        <v>10000000</v>
      </c>
      <c r="I39" s="40">
        <v>0.01</v>
      </c>
      <c r="J39" s="41"/>
      <c r="K39" s="42">
        <f>IF(E40&gt;H39,H39*I39,E40*I39)</f>
        <v>100000</v>
      </c>
      <c r="L39" s="43"/>
    </row>
    <row r="40" spans="2:12" ht="13.1" x14ac:dyDescent="0.25">
      <c r="B40" s="78"/>
      <c r="D40" s="45" t="s">
        <v>93</v>
      </c>
      <c r="E40" s="46">
        <f>SUM(E38:E39)</f>
        <v>314725248</v>
      </c>
      <c r="F40" s="47"/>
      <c r="G40" s="48" t="s">
        <v>52</v>
      </c>
      <c r="H40" s="49">
        <v>15000000</v>
      </c>
      <c r="I40" s="50">
        <v>7.4999999999999997E-3</v>
      </c>
      <c r="J40" s="41"/>
      <c r="K40" s="51">
        <f>IF(E40&gt;SUM(H39:H40),H40*I40,IF(E40&gt;H39,(E40-H39)*I40,0))</f>
        <v>112500</v>
      </c>
      <c r="L40" s="52"/>
    </row>
    <row r="41" spans="2:12" ht="13.1" x14ac:dyDescent="0.25">
      <c r="B41" s="78"/>
      <c r="F41" s="46"/>
      <c r="G41" s="48" t="s">
        <v>52</v>
      </c>
      <c r="H41" s="49">
        <v>25000000</v>
      </c>
      <c r="I41" s="50">
        <v>6.0000000000000001E-3</v>
      </c>
      <c r="J41" s="41"/>
      <c r="K41" s="51">
        <f>IF(E40&gt;SUM(H39:H41),H41*I41,IF(E40&gt;SUM(H39:H40),(E40-SUM(H39:H40))*I41,0))</f>
        <v>150000</v>
      </c>
      <c r="L41" s="52"/>
    </row>
    <row r="42" spans="2:12" x14ac:dyDescent="0.2">
      <c r="B42" s="44"/>
      <c r="C42" s="23"/>
      <c r="D42" s="55"/>
      <c r="E42" s="37"/>
      <c r="F42" s="37"/>
      <c r="G42" s="56" t="s">
        <v>53</v>
      </c>
      <c r="H42" s="57">
        <f>SUM(H39:H41)</f>
        <v>50000000</v>
      </c>
      <c r="I42" s="58">
        <v>5.0000000000000001E-3</v>
      </c>
      <c r="J42" s="41"/>
      <c r="K42" s="59">
        <f>IF(E40&gt;SUM(H39:H41),(E40-SUM(H39:H41))*I42,0)</f>
        <v>1323626.24</v>
      </c>
      <c r="L42" s="60"/>
    </row>
    <row r="43" spans="2:12" ht="13.75" thickBot="1" x14ac:dyDescent="0.3">
      <c r="B43" s="61"/>
      <c r="C43" s="62"/>
      <c r="D43" s="63"/>
      <c r="E43" s="64"/>
      <c r="F43" s="64"/>
      <c r="G43" s="65"/>
      <c r="H43" s="65"/>
      <c r="I43" s="65"/>
      <c r="J43" s="66"/>
      <c r="K43" s="67">
        <f>SUM(K39:K42)</f>
        <v>1686126.24</v>
      </c>
      <c r="L43" s="68">
        <f>K43/E40</f>
        <v>5.3574546392922374E-3</v>
      </c>
    </row>
    <row r="44" spans="2:12" ht="13.75" thickTop="1" thickBot="1" x14ac:dyDescent="0.25">
      <c r="B44" s="23"/>
      <c r="C44" s="23"/>
    </row>
    <row r="45" spans="2:12" ht="13.1" thickTop="1" x14ac:dyDescent="0.2">
      <c r="B45" s="70" t="s">
        <v>0</v>
      </c>
      <c r="C45" s="71" t="s">
        <v>25</v>
      </c>
      <c r="D45" s="28" t="s">
        <v>92</v>
      </c>
      <c r="E45" s="211">
        <v>212012760</v>
      </c>
      <c r="F45" s="29"/>
      <c r="G45" s="30"/>
      <c r="H45" s="31" t="s">
        <v>48</v>
      </c>
      <c r="I45" s="32" t="s">
        <v>49</v>
      </c>
      <c r="J45" s="33"/>
      <c r="K45" s="34" t="s">
        <v>50</v>
      </c>
      <c r="L45" s="35" t="s">
        <v>95</v>
      </c>
    </row>
    <row r="46" spans="2:12" ht="13.1" x14ac:dyDescent="0.25">
      <c r="B46" s="78"/>
      <c r="D46" s="36" t="s">
        <v>58</v>
      </c>
      <c r="E46" s="215">
        <v>1176407289</v>
      </c>
      <c r="F46" s="72"/>
      <c r="G46" s="73" t="s">
        <v>13</v>
      </c>
      <c r="H46" s="74" t="s">
        <v>12</v>
      </c>
      <c r="I46" s="75">
        <v>5.0000000000000001E-3</v>
      </c>
      <c r="J46" s="41"/>
      <c r="K46" s="76">
        <f>E47*I46</f>
        <v>6942100.2450000001</v>
      </c>
      <c r="L46" s="77"/>
    </row>
    <row r="47" spans="2:12" ht="13.1" x14ac:dyDescent="0.25">
      <c r="B47" s="78"/>
      <c r="D47" s="45" t="s">
        <v>93</v>
      </c>
      <c r="E47" s="46">
        <f>SUM(E45:E46)</f>
        <v>1388420049</v>
      </c>
      <c r="F47" s="72"/>
      <c r="G47" s="37"/>
      <c r="H47" s="79"/>
      <c r="I47" s="79"/>
      <c r="J47" s="80"/>
      <c r="K47" s="81">
        <f>SUM(K46:K46)</f>
        <v>6942100.2450000001</v>
      </c>
      <c r="L47" s="82">
        <f>K47/E47</f>
        <v>5.0000000000000001E-3</v>
      </c>
    </row>
    <row r="48" spans="2:12" ht="13.1" x14ac:dyDescent="0.25">
      <c r="B48" s="78"/>
      <c r="D48" s="91"/>
      <c r="E48" s="72"/>
      <c r="F48" s="72"/>
      <c r="G48" s="54"/>
      <c r="H48" s="54"/>
      <c r="I48" s="79"/>
      <c r="J48" s="90"/>
      <c r="L48" s="94"/>
    </row>
    <row r="49" spans="2:12" x14ac:dyDescent="0.2">
      <c r="B49" s="44"/>
      <c r="C49" s="23" t="s">
        <v>6</v>
      </c>
      <c r="D49" s="55" t="s">
        <v>92</v>
      </c>
      <c r="E49" s="213">
        <v>70211575</v>
      </c>
      <c r="F49" s="72"/>
      <c r="G49" s="85"/>
      <c r="H49" s="86" t="s">
        <v>48</v>
      </c>
      <c r="I49" s="87" t="s">
        <v>49</v>
      </c>
      <c r="J49" s="88"/>
      <c r="K49" s="86" t="s">
        <v>50</v>
      </c>
      <c r="L49" s="89" t="s">
        <v>95</v>
      </c>
    </row>
    <row r="50" spans="2:12" ht="13.1" x14ac:dyDescent="0.25">
      <c r="B50" s="78"/>
      <c r="C50" s="23"/>
      <c r="D50" s="36" t="s">
        <v>58</v>
      </c>
      <c r="E50" s="216" t="s">
        <v>104</v>
      </c>
      <c r="F50" s="37"/>
      <c r="G50" s="38" t="s">
        <v>51</v>
      </c>
      <c r="H50" s="39">
        <v>10000000</v>
      </c>
      <c r="I50" s="40">
        <v>8.9999999999999993E-3</v>
      </c>
      <c r="J50" s="41"/>
      <c r="K50" s="42">
        <f>IF(E51&gt;H50,H50*I50,E51*I50)</f>
        <v>90000</v>
      </c>
      <c r="L50" s="43"/>
    </row>
    <row r="51" spans="2:12" ht="13.1" x14ac:dyDescent="0.25">
      <c r="B51" s="44"/>
      <c r="C51" s="23"/>
      <c r="D51" s="45" t="s">
        <v>93</v>
      </c>
      <c r="E51" s="46">
        <f>SUM(E49:E50)</f>
        <v>70211575</v>
      </c>
      <c r="F51" s="47"/>
      <c r="G51" s="48" t="s">
        <v>52</v>
      </c>
      <c r="H51" s="49">
        <v>40000000</v>
      </c>
      <c r="I51" s="50">
        <v>7.0000000000000001E-3</v>
      </c>
      <c r="J51" s="41"/>
      <c r="K51" s="51">
        <f>IF(E51&gt;SUM(H50:H51),H51*I51,IF(E51&gt;H50,(E51-H50)*I51,0))</f>
        <v>280000</v>
      </c>
      <c r="L51" s="52"/>
    </row>
    <row r="52" spans="2:12" x14ac:dyDescent="0.2">
      <c r="B52" s="44"/>
      <c r="G52" s="56" t="s">
        <v>53</v>
      </c>
      <c r="H52" s="57">
        <f>SUM(H50:H51)</f>
        <v>50000000</v>
      </c>
      <c r="I52" s="58">
        <v>5.0000000000000001E-3</v>
      </c>
      <c r="J52" s="41"/>
      <c r="K52" s="59">
        <f>IF(E51&gt;SUM(H50:H51),(E51-SUM(H50:H51))*I52,0)</f>
        <v>101057.875</v>
      </c>
      <c r="L52" s="60"/>
    </row>
    <row r="53" spans="2:12" ht="13.75" thickBot="1" x14ac:dyDescent="0.3">
      <c r="B53" s="61"/>
      <c r="C53" s="62"/>
      <c r="D53" s="63"/>
      <c r="E53" s="64"/>
      <c r="F53" s="92"/>
      <c r="G53" s="65"/>
      <c r="H53" s="65"/>
      <c r="I53" s="65"/>
      <c r="J53" s="66"/>
      <c r="K53" s="67">
        <f>SUM(K49:K52)</f>
        <v>471057.875</v>
      </c>
      <c r="L53" s="68">
        <f>K53/E51</f>
        <v>6.7091198993898087E-3</v>
      </c>
    </row>
    <row r="54" spans="2:12" ht="13.75" thickTop="1" thickBot="1" x14ac:dyDescent="0.25">
      <c r="B54" s="23"/>
      <c r="C54" s="23"/>
      <c r="D54" s="69"/>
      <c r="E54" s="95"/>
      <c r="F54" s="95"/>
      <c r="K54" s="93"/>
      <c r="L54" s="93"/>
    </row>
    <row r="55" spans="2:12" ht="13.1" thickTop="1" x14ac:dyDescent="0.2">
      <c r="B55" s="70" t="s">
        <v>45</v>
      </c>
      <c r="C55" s="71" t="s">
        <v>47</v>
      </c>
      <c r="D55" s="28" t="s">
        <v>92</v>
      </c>
      <c r="E55" s="211">
        <v>238863866</v>
      </c>
      <c r="F55" s="29"/>
      <c r="G55" s="30"/>
      <c r="H55" s="31" t="s">
        <v>48</v>
      </c>
      <c r="I55" s="32" t="s">
        <v>49</v>
      </c>
      <c r="J55" s="33"/>
      <c r="K55" s="34" t="s">
        <v>50</v>
      </c>
      <c r="L55" s="35" t="s">
        <v>95</v>
      </c>
    </row>
    <row r="56" spans="2:12" ht="13.1" x14ac:dyDescent="0.25">
      <c r="B56" s="8"/>
      <c r="C56" s="23"/>
      <c r="D56" s="36" t="s">
        <v>58</v>
      </c>
      <c r="E56" s="214">
        <v>0</v>
      </c>
      <c r="F56" s="37"/>
      <c r="G56" s="38" t="s">
        <v>51</v>
      </c>
      <c r="H56" s="39">
        <v>100000000</v>
      </c>
      <c r="I56" s="40">
        <v>2E-3</v>
      </c>
      <c r="J56" s="41"/>
      <c r="K56" s="42">
        <f>IF(E57&gt;H56,H56*I56,E57*I56)</f>
        <v>200000</v>
      </c>
      <c r="L56" s="43"/>
    </row>
    <row r="57" spans="2:12" ht="13.1" x14ac:dyDescent="0.25">
      <c r="B57" s="44"/>
      <c r="C57" s="23"/>
      <c r="D57" s="45" t="s">
        <v>93</v>
      </c>
      <c r="E57" s="46">
        <f>SUM(E55:E56)</f>
        <v>238863866</v>
      </c>
      <c r="F57" s="47"/>
      <c r="G57" s="56" t="s">
        <v>53</v>
      </c>
      <c r="H57" s="57">
        <f>SUM(H56:H56)</f>
        <v>100000000</v>
      </c>
      <c r="I57" s="58">
        <v>1.8E-3</v>
      </c>
      <c r="J57" s="41"/>
      <c r="K57" s="59">
        <f>IF(E57&gt;H56,(E57-H56)*I57,0)</f>
        <v>249954.95879999999</v>
      </c>
      <c r="L57" s="60"/>
    </row>
    <row r="58" spans="2:12" ht="13.75" thickBot="1" x14ac:dyDescent="0.3">
      <c r="B58" s="61"/>
      <c r="C58" s="62"/>
      <c r="D58" s="63"/>
      <c r="E58" s="64"/>
      <c r="F58" s="92"/>
      <c r="G58" s="65"/>
      <c r="H58" s="65"/>
      <c r="I58" s="65"/>
      <c r="J58" s="66"/>
      <c r="K58" s="92">
        <f>SUM(K56:K57)</f>
        <v>449954.95880000002</v>
      </c>
      <c r="L58" s="68">
        <f>K58/E57</f>
        <v>1.8837297006655666E-3</v>
      </c>
    </row>
    <row r="59" spans="2:12" ht="13.75" thickTop="1" thickBot="1" x14ac:dyDescent="0.25">
      <c r="B59" s="23"/>
      <c r="C59" s="23"/>
      <c r="D59" s="69"/>
      <c r="E59" s="95"/>
      <c r="F59" s="95"/>
      <c r="K59" s="93"/>
      <c r="L59" s="93"/>
    </row>
    <row r="60" spans="2:12" ht="13.1" thickTop="1" x14ac:dyDescent="0.2">
      <c r="B60" s="70" t="s">
        <v>41</v>
      </c>
      <c r="C60" s="71" t="s">
        <v>36</v>
      </c>
      <c r="D60" s="28" t="s">
        <v>92</v>
      </c>
      <c r="E60" s="211">
        <v>171639652</v>
      </c>
      <c r="F60" s="29"/>
      <c r="G60" s="30"/>
      <c r="H60" s="31" t="s">
        <v>48</v>
      </c>
      <c r="I60" s="32" t="s">
        <v>49</v>
      </c>
      <c r="J60" s="33"/>
      <c r="K60" s="34" t="s">
        <v>50</v>
      </c>
      <c r="L60" s="35" t="s">
        <v>95</v>
      </c>
    </row>
    <row r="61" spans="2:12" ht="13.1" x14ac:dyDescent="0.25">
      <c r="B61" s="8"/>
      <c r="C61" s="23"/>
      <c r="D61" s="36" t="s">
        <v>58</v>
      </c>
      <c r="E61" s="216" t="s">
        <v>104</v>
      </c>
      <c r="F61" s="37"/>
      <c r="G61" s="38" t="s">
        <v>51</v>
      </c>
      <c r="H61" s="39">
        <v>100000000</v>
      </c>
      <c r="I61" s="40">
        <v>5.4999999999999997E-3</v>
      </c>
      <c r="J61" s="41"/>
      <c r="K61" s="42">
        <f>IF(E62&gt;H61,H61*I61,E62*I61)</f>
        <v>550000</v>
      </c>
      <c r="L61" s="43"/>
    </row>
    <row r="62" spans="2:12" ht="13.1" x14ac:dyDescent="0.25">
      <c r="B62" s="44"/>
      <c r="C62" s="23"/>
      <c r="D62" s="45" t="s">
        <v>93</v>
      </c>
      <c r="E62" s="46">
        <f>SUM(E60:E61)</f>
        <v>171639652</v>
      </c>
      <c r="F62" s="47"/>
      <c r="G62" s="56" t="s">
        <v>53</v>
      </c>
      <c r="H62" s="57">
        <f>SUM(H61:H61)</f>
        <v>100000000</v>
      </c>
      <c r="I62" s="58">
        <v>4.0000000000000001E-3</v>
      </c>
      <c r="J62" s="41"/>
      <c r="K62" s="59">
        <f>IF(E62&gt;H61,(E62-H61)*I62,0)</f>
        <v>286558.60800000001</v>
      </c>
      <c r="L62" s="60"/>
    </row>
    <row r="63" spans="2:12" ht="13.75" thickBot="1" x14ac:dyDescent="0.3">
      <c r="B63" s="61"/>
      <c r="C63" s="62"/>
      <c r="D63" s="63"/>
      <c r="E63" s="64"/>
      <c r="F63" s="92"/>
      <c r="G63" s="65"/>
      <c r="H63" s="65"/>
      <c r="I63" s="65"/>
      <c r="J63" s="66"/>
      <c r="K63" s="92">
        <f>SUM(K61:K62)</f>
        <v>836558.60800000001</v>
      </c>
      <c r="L63" s="68">
        <f>K63/E62</f>
        <v>4.8739239345463132E-3</v>
      </c>
    </row>
    <row r="64" spans="2:12" ht="14.4" thickTop="1" thickBot="1" x14ac:dyDescent="0.3">
      <c r="B64" s="23"/>
      <c r="C64" s="23"/>
      <c r="D64" s="96"/>
      <c r="E64" s="97"/>
      <c r="F64" s="97"/>
      <c r="K64" s="93"/>
      <c r="L64" s="93"/>
    </row>
    <row r="65" spans="2:12" ht="13.1" thickTop="1" x14ac:dyDescent="0.2">
      <c r="B65" s="193" t="s">
        <v>145</v>
      </c>
      <c r="C65" s="71" t="s">
        <v>146</v>
      </c>
      <c r="D65" s="28" t="s">
        <v>92</v>
      </c>
      <c r="E65" s="211">
        <v>210534668</v>
      </c>
      <c r="F65" s="29"/>
      <c r="G65" s="30"/>
      <c r="H65" s="31" t="s">
        <v>48</v>
      </c>
      <c r="I65" s="32" t="s">
        <v>49</v>
      </c>
      <c r="J65" s="33"/>
      <c r="K65" s="34" t="s">
        <v>50</v>
      </c>
      <c r="L65" s="35" t="s">
        <v>95</v>
      </c>
    </row>
    <row r="66" spans="2:12" ht="13.1" x14ac:dyDescent="0.25">
      <c r="B66" s="8"/>
      <c r="C66" s="23"/>
      <c r="D66" s="36" t="s">
        <v>58</v>
      </c>
      <c r="E66" s="216" t="s">
        <v>104</v>
      </c>
      <c r="F66" s="37"/>
      <c r="G66" s="73" t="s">
        <v>13</v>
      </c>
      <c r="H66" s="74" t="s">
        <v>12</v>
      </c>
      <c r="I66" s="178">
        <v>2.7499999999999998E-3</v>
      </c>
      <c r="J66" s="41"/>
      <c r="K66" s="76">
        <f>E67*I66</f>
        <v>578970.33699999994</v>
      </c>
      <c r="L66" s="77"/>
    </row>
    <row r="67" spans="2:12" ht="13.75" thickBot="1" x14ac:dyDescent="0.3">
      <c r="B67" s="61"/>
      <c r="C67" s="62"/>
      <c r="D67" s="99" t="s">
        <v>93</v>
      </c>
      <c r="E67" s="100">
        <f>SUM(E65:E66)</f>
        <v>210534668</v>
      </c>
      <c r="F67" s="92"/>
      <c r="G67" s="65"/>
      <c r="H67" s="65"/>
      <c r="I67" s="65"/>
      <c r="J67" s="66"/>
      <c r="K67" s="92">
        <f>SUM(K66:K66)</f>
        <v>578970.33699999994</v>
      </c>
      <c r="L67" s="68">
        <f>K67/E67</f>
        <v>2.7499999999999998E-3</v>
      </c>
    </row>
    <row r="68" spans="2:12" ht="14.4" thickTop="1" thickBot="1" x14ac:dyDescent="0.3">
      <c r="B68" s="23"/>
      <c r="C68" s="23"/>
      <c r="D68" s="96"/>
      <c r="E68" s="97"/>
      <c r="F68" s="97"/>
      <c r="K68" s="93"/>
      <c r="L68" s="93"/>
    </row>
    <row r="69" spans="2:12" ht="13.1" thickTop="1" x14ac:dyDescent="0.2">
      <c r="B69" s="70" t="s">
        <v>44</v>
      </c>
      <c r="C69" s="71" t="s">
        <v>46</v>
      </c>
      <c r="D69" s="28" t="s">
        <v>92</v>
      </c>
      <c r="E69" s="211">
        <v>193162838</v>
      </c>
      <c r="F69" s="29"/>
      <c r="G69" s="30"/>
      <c r="H69" s="31" t="s">
        <v>48</v>
      </c>
      <c r="I69" s="32" t="s">
        <v>49</v>
      </c>
      <c r="J69" s="33"/>
      <c r="K69" s="34" t="s">
        <v>50</v>
      </c>
      <c r="L69" s="35" t="s">
        <v>95</v>
      </c>
    </row>
    <row r="70" spans="2:12" ht="13.1" x14ac:dyDescent="0.25">
      <c r="B70" s="8"/>
      <c r="C70" s="23"/>
      <c r="D70" s="36" t="s">
        <v>58</v>
      </c>
      <c r="E70" s="216" t="s">
        <v>104</v>
      </c>
      <c r="F70" s="37"/>
      <c r="G70" s="73" t="s">
        <v>13</v>
      </c>
      <c r="H70" s="74" t="s">
        <v>12</v>
      </c>
      <c r="I70" s="75">
        <v>2.5000000000000001E-3</v>
      </c>
      <c r="J70" s="41"/>
      <c r="K70" s="76">
        <f>E71*I70</f>
        <v>482907.09500000003</v>
      </c>
      <c r="L70" s="77"/>
    </row>
    <row r="71" spans="2:12" ht="13.75" thickBot="1" x14ac:dyDescent="0.3">
      <c r="B71" s="61"/>
      <c r="C71" s="62"/>
      <c r="D71" s="99" t="s">
        <v>93</v>
      </c>
      <c r="E71" s="100">
        <f>SUM(E69:E70)</f>
        <v>193162838</v>
      </c>
      <c r="F71" s="92"/>
      <c r="G71" s="65"/>
      <c r="H71" s="65"/>
      <c r="I71" s="65"/>
      <c r="J71" s="66"/>
      <c r="K71" s="92">
        <f>SUM(K70:K70)</f>
        <v>482907.09500000003</v>
      </c>
      <c r="L71" s="68">
        <f>K71/E71</f>
        <v>2.5000000000000001E-3</v>
      </c>
    </row>
    <row r="72" spans="2:12" ht="14.4" thickTop="1" thickBot="1" x14ac:dyDescent="0.3">
      <c r="B72" s="23"/>
      <c r="C72" s="23"/>
      <c r="D72" s="96"/>
      <c r="E72" s="97"/>
      <c r="F72" s="97"/>
      <c r="K72" s="93"/>
      <c r="L72" s="93"/>
    </row>
    <row r="73" spans="2:12" ht="13.1" thickTop="1" x14ac:dyDescent="0.2">
      <c r="B73" s="70" t="s">
        <v>144</v>
      </c>
      <c r="C73" s="71" t="s">
        <v>25</v>
      </c>
      <c r="D73" s="28" t="s">
        <v>92</v>
      </c>
      <c r="E73" s="211">
        <v>213433357</v>
      </c>
      <c r="F73" s="29"/>
      <c r="G73" s="30"/>
      <c r="H73" s="31" t="s">
        <v>48</v>
      </c>
      <c r="I73" s="32" t="s">
        <v>49</v>
      </c>
      <c r="J73" s="33"/>
      <c r="K73" s="34" t="s">
        <v>50</v>
      </c>
      <c r="L73" s="35" t="s">
        <v>95</v>
      </c>
    </row>
    <row r="74" spans="2:12" ht="13.1" x14ac:dyDescent="0.25">
      <c r="B74" s="8"/>
      <c r="C74" s="23"/>
      <c r="D74" s="36" t="s">
        <v>58</v>
      </c>
      <c r="E74" s="216" t="s">
        <v>104</v>
      </c>
      <c r="F74" s="37"/>
      <c r="G74" s="38" t="s">
        <v>51</v>
      </c>
      <c r="H74" s="39">
        <v>50000000</v>
      </c>
      <c r="I74" s="40">
        <v>4.4999999999999997E-3</v>
      </c>
      <c r="J74" s="41"/>
      <c r="K74" s="42">
        <f>IF(E75&gt;H74,H74*I74,E75*I74)</f>
        <v>224999.99999999997</v>
      </c>
      <c r="L74" s="43"/>
    </row>
    <row r="75" spans="2:12" ht="13.1" x14ac:dyDescent="0.25">
      <c r="B75" s="44"/>
      <c r="C75" s="23"/>
      <c r="D75" s="45" t="s">
        <v>93</v>
      </c>
      <c r="E75" s="46">
        <f>SUM(E73:E74)</f>
        <v>213433357</v>
      </c>
      <c r="F75" s="47"/>
      <c r="G75" s="48" t="s">
        <v>52</v>
      </c>
      <c r="H75" s="49">
        <v>50000000</v>
      </c>
      <c r="I75" s="50">
        <v>4.0000000000000001E-3</v>
      </c>
      <c r="J75" s="41"/>
      <c r="K75" s="51">
        <f>IF(E75&gt;SUM(H74:H75),H75*I75,IF(E75&gt;H74,(E75-H74)*I75,0))</f>
        <v>200000</v>
      </c>
      <c r="L75" s="52"/>
    </row>
    <row r="76" spans="2:12" ht="13.1" x14ac:dyDescent="0.25">
      <c r="B76" s="44"/>
      <c r="C76" s="23"/>
      <c r="D76" s="45"/>
      <c r="E76" s="46"/>
      <c r="F76" s="47"/>
      <c r="G76" s="56" t="s">
        <v>53</v>
      </c>
      <c r="H76" s="57">
        <f>SUM(H74:H75)</f>
        <v>100000000</v>
      </c>
      <c r="I76" s="58">
        <v>3.0000000000000001E-3</v>
      </c>
      <c r="J76" s="41"/>
      <c r="K76" s="59">
        <f>IF(E75&gt;SUM(H74:H75),(E75-SUM(H74:H75))*I76,0)</f>
        <v>340300.071</v>
      </c>
      <c r="L76" s="60"/>
    </row>
    <row r="77" spans="2:12" ht="13.75" thickBot="1" x14ac:dyDescent="0.3">
      <c r="B77" s="61"/>
      <c r="C77" s="62"/>
      <c r="D77" s="63"/>
      <c r="E77" s="64"/>
      <c r="F77" s="92"/>
      <c r="G77" s="65"/>
      <c r="H77" s="65"/>
      <c r="I77" s="65"/>
      <c r="J77" s="66"/>
      <c r="K77" s="92">
        <f>SUM(K74:K76)</f>
        <v>765300.071</v>
      </c>
      <c r="L77" s="68">
        <f>K77/E75</f>
        <v>3.5856629055410491E-3</v>
      </c>
    </row>
    <row r="78" spans="2:12" ht="14.4" thickTop="1" thickBot="1" x14ac:dyDescent="0.3">
      <c r="B78" s="23"/>
      <c r="C78" s="23"/>
      <c r="D78" s="96"/>
      <c r="E78" s="97"/>
      <c r="F78" s="97"/>
      <c r="K78" s="93"/>
      <c r="L78" s="93"/>
    </row>
    <row r="79" spans="2:12" ht="13.1" thickTop="1" x14ac:dyDescent="0.2">
      <c r="B79" s="70" t="s">
        <v>57</v>
      </c>
      <c r="C79" s="71" t="s">
        <v>1</v>
      </c>
      <c r="D79" s="28" t="s">
        <v>92</v>
      </c>
      <c r="E79" s="211">
        <v>227701715</v>
      </c>
      <c r="F79" s="29"/>
      <c r="G79" s="30"/>
      <c r="H79" s="31" t="s">
        <v>48</v>
      </c>
      <c r="I79" s="32" t="s">
        <v>49</v>
      </c>
      <c r="J79" s="33"/>
      <c r="K79" s="34" t="s">
        <v>50</v>
      </c>
      <c r="L79" s="35" t="s">
        <v>95</v>
      </c>
    </row>
    <row r="80" spans="2:12" ht="13.1" x14ac:dyDescent="0.25">
      <c r="B80" s="8"/>
      <c r="C80" s="23"/>
      <c r="D80" s="36" t="s">
        <v>58</v>
      </c>
      <c r="E80" s="215">
        <v>1325695828</v>
      </c>
      <c r="F80" s="37"/>
      <c r="G80" s="38" t="s">
        <v>51</v>
      </c>
      <c r="H80" s="39">
        <v>50000000</v>
      </c>
      <c r="I80" s="40">
        <v>7.4999999999999997E-3</v>
      </c>
      <c r="J80" s="41"/>
      <c r="K80" s="42">
        <f>IF(E81&gt;H80,H80*I80,E81*I80)</f>
        <v>375000</v>
      </c>
      <c r="L80" s="43"/>
    </row>
    <row r="81" spans="2:12" ht="13.1" x14ac:dyDescent="0.25">
      <c r="B81" s="44"/>
      <c r="C81" s="23"/>
      <c r="D81" s="45" t="s">
        <v>93</v>
      </c>
      <c r="E81" s="46">
        <f>SUM(E79:E80)</f>
        <v>1553397543</v>
      </c>
      <c r="F81" s="47"/>
      <c r="G81" s="56" t="s">
        <v>53</v>
      </c>
      <c r="H81" s="57">
        <f>SUM(H80:H80)</f>
        <v>50000000</v>
      </c>
      <c r="I81" s="58">
        <v>5.0000000000000001E-3</v>
      </c>
      <c r="J81" s="41"/>
      <c r="K81" s="59">
        <f>IF(E81&gt;H80,(E81-H80)*I81,0)</f>
        <v>7516987.7149999999</v>
      </c>
      <c r="L81" s="60"/>
    </row>
    <row r="82" spans="2:12" ht="13.75" thickBot="1" x14ac:dyDescent="0.3">
      <c r="B82" s="61"/>
      <c r="C82" s="62"/>
      <c r="D82" s="63"/>
      <c r="E82" s="64"/>
      <c r="F82" s="92"/>
      <c r="G82" s="65"/>
      <c r="H82" s="65"/>
      <c r="I82" s="65"/>
      <c r="J82" s="66"/>
      <c r="K82" s="92">
        <f>SUM(K80:K81)</f>
        <v>7891987.7149999999</v>
      </c>
      <c r="L82" s="68">
        <f>K82/E81</f>
        <v>5.0804687766909905E-3</v>
      </c>
    </row>
    <row r="83" spans="2:12" ht="13.75" thickTop="1" thickBot="1" x14ac:dyDescent="0.25">
      <c r="D83" s="95"/>
      <c r="E83" s="95"/>
      <c r="F83" s="95"/>
      <c r="G83" s="95"/>
    </row>
    <row r="84" spans="2:12" ht="13.1" thickTop="1" x14ac:dyDescent="0.2">
      <c r="B84" s="70" t="s">
        <v>42</v>
      </c>
      <c r="C84" s="71" t="s">
        <v>133</v>
      </c>
      <c r="D84" s="28" t="s">
        <v>92</v>
      </c>
      <c r="E84" s="211">
        <v>60552345</v>
      </c>
      <c r="F84" s="29"/>
      <c r="G84" s="30"/>
      <c r="H84" s="31" t="s">
        <v>48</v>
      </c>
      <c r="I84" s="32" t="s">
        <v>49</v>
      </c>
      <c r="J84" s="33"/>
      <c r="K84" s="34" t="s">
        <v>50</v>
      </c>
      <c r="L84" s="35" t="s">
        <v>95</v>
      </c>
    </row>
    <row r="85" spans="2:12" ht="13.1" x14ac:dyDescent="0.25">
      <c r="B85" s="8"/>
      <c r="C85" s="23"/>
      <c r="D85" s="36" t="s">
        <v>58</v>
      </c>
      <c r="E85" s="216" t="s">
        <v>104</v>
      </c>
      <c r="F85" s="37"/>
      <c r="G85" s="38" t="s">
        <v>51</v>
      </c>
      <c r="H85" s="39">
        <v>50000000</v>
      </c>
      <c r="I85" s="40">
        <v>9.4999999999999998E-3</v>
      </c>
      <c r="J85" s="41"/>
      <c r="K85" s="42">
        <f>IF(E86&gt;H85,H85*I85,E86*I85)</f>
        <v>475000</v>
      </c>
      <c r="L85" s="43"/>
    </row>
    <row r="86" spans="2:12" ht="13.1" x14ac:dyDescent="0.25">
      <c r="B86" s="44"/>
      <c r="C86" s="23"/>
      <c r="D86" s="45" t="s">
        <v>93</v>
      </c>
      <c r="E86" s="46">
        <f>SUM(E84:E85)</f>
        <v>60552345</v>
      </c>
      <c r="F86" s="47"/>
      <c r="G86" s="48" t="s">
        <v>52</v>
      </c>
      <c r="H86" s="49">
        <v>50000000</v>
      </c>
      <c r="I86" s="50">
        <v>8.5000000000000006E-3</v>
      </c>
      <c r="J86" s="41"/>
      <c r="K86" s="51">
        <f>IF(E86&gt;SUM(H85:H86),H86*I86,IF(E86&gt;H85,(E86-H85)*I86,0))</f>
        <v>89694.93250000001</v>
      </c>
      <c r="L86" s="52"/>
    </row>
    <row r="87" spans="2:12" x14ac:dyDescent="0.2">
      <c r="B87" s="44"/>
      <c r="C87" s="23"/>
      <c r="D87" s="55"/>
      <c r="E87" s="37"/>
      <c r="F87" s="37"/>
      <c r="G87" s="56" t="s">
        <v>53</v>
      </c>
      <c r="H87" s="57">
        <f>SUM(H85:H86)</f>
        <v>100000000</v>
      </c>
      <c r="I87" s="58">
        <v>7.4999999999999997E-3</v>
      </c>
      <c r="J87" s="41"/>
      <c r="K87" s="59">
        <f>IF(E86&gt;SUM(H85:H86),(E86-SUM(H85:H86))*I87,0)</f>
        <v>0</v>
      </c>
      <c r="L87" s="60"/>
    </row>
    <row r="88" spans="2:12" ht="13.75" thickBot="1" x14ac:dyDescent="0.3">
      <c r="B88" s="61"/>
      <c r="C88" s="62"/>
      <c r="D88" s="63"/>
      <c r="E88" s="64"/>
      <c r="F88" s="64"/>
      <c r="G88" s="65"/>
      <c r="H88" s="65"/>
      <c r="I88" s="65"/>
      <c r="J88" s="66"/>
      <c r="K88" s="92">
        <f>SUM(K85:K87)</f>
        <v>564694.9325</v>
      </c>
      <c r="L88" s="68">
        <f>K88/E86</f>
        <v>9.3257318523337126E-3</v>
      </c>
    </row>
    <row r="89" spans="2:12" ht="14.4" thickTop="1" thickBot="1" x14ac:dyDescent="0.3">
      <c r="B89" s="23"/>
      <c r="C89" s="23"/>
      <c r="D89" s="55"/>
      <c r="E89" s="37"/>
      <c r="F89" s="37"/>
      <c r="G89" s="54"/>
      <c r="H89" s="54"/>
      <c r="I89" s="54"/>
      <c r="J89" s="90"/>
      <c r="K89" s="46"/>
    </row>
    <row r="90" spans="2:12" ht="13.1" thickTop="1" x14ac:dyDescent="0.2">
      <c r="B90" s="70" t="s">
        <v>147</v>
      </c>
      <c r="C90" s="71" t="s">
        <v>148</v>
      </c>
      <c r="D90" s="28" t="s">
        <v>92</v>
      </c>
      <c r="E90" s="211">
        <v>65752188</v>
      </c>
      <c r="F90" s="29"/>
      <c r="G90" s="30"/>
      <c r="H90" s="31" t="s">
        <v>48</v>
      </c>
      <c r="I90" s="32" t="s">
        <v>49</v>
      </c>
      <c r="J90" s="33"/>
      <c r="K90" s="34" t="s">
        <v>50</v>
      </c>
      <c r="L90" s="35" t="s">
        <v>95</v>
      </c>
    </row>
    <row r="91" spans="2:12" ht="13.1" x14ac:dyDescent="0.25">
      <c r="B91" s="8"/>
      <c r="C91" s="23"/>
      <c r="D91" s="36" t="s">
        <v>58</v>
      </c>
      <c r="E91" s="216" t="s">
        <v>104</v>
      </c>
      <c r="F91" s="37"/>
      <c r="G91" s="38" t="s">
        <v>51</v>
      </c>
      <c r="H91" s="39">
        <v>100000000</v>
      </c>
      <c r="I91" s="40">
        <v>8.0000000000000002E-3</v>
      </c>
      <c r="J91" s="41"/>
      <c r="K91" s="42">
        <f>IF(E92&gt;H91,H91*I91,E92*I91)</f>
        <v>526017.50399999996</v>
      </c>
      <c r="L91" s="43"/>
    </row>
    <row r="92" spans="2:12" ht="13.1" x14ac:dyDescent="0.25">
      <c r="B92" s="44"/>
      <c r="C92" s="23"/>
      <c r="D92" s="45" t="s">
        <v>93</v>
      </c>
      <c r="E92" s="46">
        <f>SUM(E90:E91)</f>
        <v>65752188</v>
      </c>
      <c r="F92" s="47"/>
      <c r="G92" s="48" t="s">
        <v>52</v>
      </c>
      <c r="H92" s="49">
        <v>25000000</v>
      </c>
      <c r="I92" s="50">
        <v>7.0000000000000001E-3</v>
      </c>
      <c r="J92" s="41"/>
      <c r="K92" s="51">
        <f>IF(E92&gt;SUM(H91:H92),H92*I92,IF(E92&gt;H91,(E92-H91)*I92,0))</f>
        <v>0</v>
      </c>
      <c r="L92" s="52"/>
    </row>
    <row r="93" spans="2:12" ht="13.1" x14ac:dyDescent="0.25">
      <c r="B93" s="44"/>
      <c r="C93" s="23"/>
      <c r="D93" s="45"/>
      <c r="E93" s="46"/>
      <c r="F93" s="47"/>
      <c r="G93" s="48" t="s">
        <v>52</v>
      </c>
      <c r="H93" s="49">
        <v>25000000</v>
      </c>
      <c r="I93" s="50">
        <v>6.0000000000000001E-3</v>
      </c>
      <c r="J93" s="41"/>
      <c r="K93" s="51">
        <f>IF(E92&gt;SUM(H91:H93),H93*I93,IF(E92&gt;SUM(H91:H92),(E92-SUM(H91:H92))*I93,0))</f>
        <v>0</v>
      </c>
      <c r="L93" s="52"/>
    </row>
    <row r="94" spans="2:12" ht="13.1" x14ac:dyDescent="0.25">
      <c r="B94" s="44"/>
      <c r="C94" s="23"/>
      <c r="D94" s="45"/>
      <c r="E94" s="46"/>
      <c r="F94" s="47"/>
      <c r="G94" s="56" t="s">
        <v>53</v>
      </c>
      <c r="H94" s="57">
        <f>SUM(H91:H93)</f>
        <v>150000000</v>
      </c>
      <c r="I94" s="58">
        <v>5.0000000000000001E-3</v>
      </c>
      <c r="J94" s="41"/>
      <c r="K94" s="59">
        <f>IF(E92&gt;SUM(H91:H93),(E92-SUM(H91:H93))*I94,0)</f>
        <v>0</v>
      </c>
      <c r="L94" s="60"/>
    </row>
    <row r="95" spans="2:12" ht="13.75" thickBot="1" x14ac:dyDescent="0.3">
      <c r="B95" s="61"/>
      <c r="C95" s="62"/>
      <c r="D95" s="63"/>
      <c r="E95" s="64"/>
      <c r="F95" s="92"/>
      <c r="G95" s="65"/>
      <c r="H95" s="65"/>
      <c r="I95" s="65"/>
      <c r="J95" s="66"/>
      <c r="K95" s="67">
        <f>SUM(K91:K94)</f>
        <v>526017.50399999996</v>
      </c>
      <c r="L95" s="68">
        <f>K95/E92</f>
        <v>8.0000000000000002E-3</v>
      </c>
    </row>
    <row r="96" spans="2:12" ht="13.75" thickTop="1" thickBot="1" x14ac:dyDescent="0.25">
      <c r="E96" s="98"/>
      <c r="F96" s="98"/>
    </row>
    <row r="97" spans="2:12" ht="15.05" thickTop="1" x14ac:dyDescent="0.2">
      <c r="B97" s="70" t="s">
        <v>43</v>
      </c>
      <c r="C97" s="71" t="s">
        <v>115</v>
      </c>
      <c r="D97" s="28" t="s">
        <v>92</v>
      </c>
      <c r="E97" s="211">
        <v>209621818</v>
      </c>
      <c r="F97" s="29"/>
      <c r="G97" s="30"/>
      <c r="H97" s="31" t="s">
        <v>48</v>
      </c>
      <c r="I97" s="32" t="s">
        <v>49</v>
      </c>
      <c r="J97" s="33"/>
      <c r="K97" s="34" t="s">
        <v>50</v>
      </c>
      <c r="L97" s="35" t="s">
        <v>95</v>
      </c>
    </row>
    <row r="98" spans="2:12" ht="13.1" x14ac:dyDescent="0.25">
      <c r="B98" s="8"/>
      <c r="C98" s="108"/>
      <c r="D98" s="36" t="s">
        <v>58</v>
      </c>
      <c r="E98" s="215">
        <v>836062357</v>
      </c>
      <c r="F98" s="37"/>
      <c r="G98" s="73" t="s">
        <v>13</v>
      </c>
      <c r="H98" s="74" t="s">
        <v>12</v>
      </c>
      <c r="I98" s="75">
        <v>2.8999999999999998E-3</v>
      </c>
      <c r="J98" s="41"/>
      <c r="K98" s="76">
        <f>E99*I98</f>
        <v>3032484.1074999999</v>
      </c>
      <c r="L98" s="77"/>
    </row>
    <row r="99" spans="2:12" ht="13.1" x14ac:dyDescent="0.25">
      <c r="B99" s="44"/>
      <c r="C99" s="23"/>
      <c r="D99" s="45" t="s">
        <v>93</v>
      </c>
      <c r="E99" s="46">
        <f>SUM(E97:E98)</f>
        <v>1045684175</v>
      </c>
      <c r="F99" s="47"/>
      <c r="G99" s="37"/>
      <c r="H99" s="79"/>
      <c r="I99" s="79"/>
      <c r="J99" s="80"/>
      <c r="K99" s="81">
        <f>SUM(K98:K98)</f>
        <v>3032484.1074999999</v>
      </c>
      <c r="L99" s="82">
        <f>K99/E99</f>
        <v>2.8999999999999998E-3</v>
      </c>
    </row>
    <row r="100" spans="2:12" ht="13.1" x14ac:dyDescent="0.25">
      <c r="B100" s="44"/>
      <c r="C100" s="23"/>
      <c r="D100" s="45"/>
      <c r="E100" s="46"/>
      <c r="F100" s="47"/>
      <c r="G100" s="37"/>
      <c r="H100" s="79"/>
      <c r="I100" s="79"/>
      <c r="J100" s="80"/>
      <c r="K100" s="46"/>
      <c r="L100" s="84"/>
    </row>
    <row r="101" spans="2:12" x14ac:dyDescent="0.2">
      <c r="B101" s="44"/>
      <c r="C101" s="24" t="s">
        <v>2</v>
      </c>
      <c r="D101" s="55" t="s">
        <v>92</v>
      </c>
      <c r="E101" s="213">
        <v>207286444</v>
      </c>
      <c r="F101" s="72"/>
      <c r="G101" s="85"/>
      <c r="H101" s="86" t="s">
        <v>48</v>
      </c>
      <c r="I101" s="87" t="s">
        <v>49</v>
      </c>
      <c r="J101" s="88"/>
      <c r="K101" s="86" t="s">
        <v>50</v>
      </c>
      <c r="L101" s="89" t="s">
        <v>95</v>
      </c>
    </row>
    <row r="102" spans="2:12" ht="13.1" x14ac:dyDescent="0.25">
      <c r="B102" s="44"/>
      <c r="D102" s="36" t="s">
        <v>58</v>
      </c>
      <c r="E102" s="215">
        <v>893398120</v>
      </c>
      <c r="F102" s="72"/>
      <c r="G102" s="73" t="s">
        <v>13</v>
      </c>
      <c r="H102" s="74" t="s">
        <v>12</v>
      </c>
      <c r="I102" s="75">
        <v>3.5000000000000001E-3</v>
      </c>
      <c r="J102" s="41"/>
      <c r="K102" s="76">
        <f>E103*I102</f>
        <v>3852395.9739999999</v>
      </c>
      <c r="L102" s="77"/>
    </row>
    <row r="103" spans="2:12" ht="13.1" x14ac:dyDescent="0.25">
      <c r="B103" s="78"/>
      <c r="D103" s="45" t="s">
        <v>93</v>
      </c>
      <c r="E103" s="46">
        <f>SUM(E101:E102)</f>
        <v>1100684564</v>
      </c>
      <c r="F103" s="46"/>
      <c r="G103" s="54"/>
      <c r="H103" s="54"/>
      <c r="I103" s="83"/>
      <c r="J103" s="90"/>
      <c r="K103" s="81">
        <f>SUM(K102:K102)</f>
        <v>3852395.9739999999</v>
      </c>
      <c r="L103" s="82">
        <f>K103/E103</f>
        <v>3.5000000000000001E-3</v>
      </c>
    </row>
    <row r="104" spans="2:12" x14ac:dyDescent="0.2">
      <c r="B104" s="78"/>
      <c r="D104" s="53"/>
      <c r="E104" s="72"/>
      <c r="F104" s="72"/>
      <c r="G104" s="72"/>
      <c r="H104" s="72"/>
      <c r="I104" s="72"/>
      <c r="J104" s="80"/>
    </row>
    <row r="105" spans="2:12" ht="14.4" x14ac:dyDescent="0.2">
      <c r="B105" s="78"/>
      <c r="C105" s="24" t="s">
        <v>118</v>
      </c>
      <c r="D105" s="55" t="s">
        <v>92</v>
      </c>
      <c r="E105" s="213">
        <v>69252789</v>
      </c>
      <c r="F105" s="72"/>
      <c r="G105" s="85"/>
      <c r="H105" s="86" t="s">
        <v>48</v>
      </c>
      <c r="I105" s="87" t="s">
        <v>49</v>
      </c>
      <c r="J105" s="88"/>
      <c r="K105" s="86" t="s">
        <v>50</v>
      </c>
      <c r="L105" s="89" t="s">
        <v>95</v>
      </c>
    </row>
    <row r="106" spans="2:12" ht="13.1" x14ac:dyDescent="0.25">
      <c r="B106" s="8"/>
      <c r="C106" s="109"/>
      <c r="D106" s="36" t="s">
        <v>58</v>
      </c>
      <c r="E106" s="216" t="s">
        <v>104</v>
      </c>
      <c r="F106" s="72"/>
      <c r="G106" s="73" t="s">
        <v>13</v>
      </c>
      <c r="H106" s="74" t="s">
        <v>12</v>
      </c>
      <c r="I106" s="75">
        <v>5.0000000000000001E-3</v>
      </c>
      <c r="J106" s="41"/>
      <c r="K106" s="76">
        <f>E107*I106</f>
        <v>346263.94500000001</v>
      </c>
      <c r="L106" s="77"/>
    </row>
    <row r="107" spans="2:12" ht="13.75" thickBot="1" x14ac:dyDescent="0.3">
      <c r="B107" s="61"/>
      <c r="C107" s="62"/>
      <c r="D107" s="99" t="s">
        <v>93</v>
      </c>
      <c r="E107" s="100">
        <f>SUM(E105:E106)</f>
        <v>69252789</v>
      </c>
      <c r="F107" s="92"/>
      <c r="G107" s="65"/>
      <c r="H107" s="65"/>
      <c r="I107" s="65"/>
      <c r="J107" s="66"/>
      <c r="K107" s="92">
        <f>SUM(K106:K106)</f>
        <v>346263.94500000001</v>
      </c>
      <c r="L107" s="68">
        <f>K107/E107</f>
        <v>5.0000000000000001E-3</v>
      </c>
    </row>
    <row r="108" spans="2:12" ht="13.1" thickTop="1" x14ac:dyDescent="0.2">
      <c r="D108" s="53"/>
      <c r="E108" s="54"/>
      <c r="F108" s="54"/>
      <c r="G108" s="37"/>
      <c r="H108" s="79"/>
      <c r="I108" s="101"/>
      <c r="J108" s="80"/>
    </row>
    <row r="109" spans="2:12" ht="13.1" x14ac:dyDescent="0.25">
      <c r="B109" s="137" t="s">
        <v>96</v>
      </c>
      <c r="C109" s="102"/>
      <c r="D109" s="95"/>
      <c r="E109" s="103"/>
      <c r="F109" s="103"/>
      <c r="G109" s="37"/>
      <c r="H109" s="79"/>
      <c r="I109" s="101"/>
      <c r="J109" s="80"/>
      <c r="K109" s="104"/>
      <c r="L109" s="105"/>
    </row>
    <row r="110" spans="2:12" ht="13.1" x14ac:dyDescent="0.25">
      <c r="B110" s="26" t="s">
        <v>116</v>
      </c>
      <c r="C110" s="102"/>
      <c r="D110" s="102"/>
      <c r="E110" s="97"/>
      <c r="F110" s="97"/>
      <c r="G110" s="37"/>
      <c r="H110" s="79"/>
      <c r="I110" s="101"/>
      <c r="J110" s="80"/>
      <c r="K110" s="104"/>
      <c r="L110" s="105"/>
    </row>
    <row r="111" spans="2:12" ht="13.1" x14ac:dyDescent="0.25">
      <c r="B111" s="138" t="s">
        <v>119</v>
      </c>
      <c r="C111" s="102"/>
      <c r="D111" s="95"/>
      <c r="E111" s="95"/>
      <c r="F111" s="95"/>
      <c r="G111" s="37"/>
      <c r="H111" s="54"/>
      <c r="I111" s="54"/>
      <c r="J111" s="90"/>
      <c r="K111" s="54"/>
      <c r="L111" s="106"/>
    </row>
    <row r="112" spans="2:12" ht="13.1" x14ac:dyDescent="0.25">
      <c r="B112" s="102"/>
      <c r="C112" s="102"/>
      <c r="D112" s="95"/>
      <c r="E112" s="95"/>
      <c r="F112" s="95"/>
      <c r="G112" s="95"/>
    </row>
    <row r="113" spans="2:7" ht="13.1" x14ac:dyDescent="0.25">
      <c r="B113" s="102"/>
      <c r="C113" s="102"/>
      <c r="D113" s="95"/>
      <c r="E113" s="95"/>
      <c r="F113" s="95"/>
      <c r="G113" s="95"/>
    </row>
    <row r="114" spans="2:7" ht="13.1" x14ac:dyDescent="0.25">
      <c r="B114" s="102"/>
      <c r="C114" s="102"/>
      <c r="D114" s="95"/>
      <c r="E114" s="95"/>
      <c r="F114" s="95"/>
      <c r="G114" s="95"/>
    </row>
    <row r="115" spans="2:7" ht="13.1" x14ac:dyDescent="0.25">
      <c r="B115" s="102"/>
      <c r="C115" s="102"/>
      <c r="D115" s="95"/>
      <c r="E115" s="95"/>
      <c r="F115" s="95"/>
      <c r="G115" s="95"/>
    </row>
    <row r="116" spans="2:7" x14ac:dyDescent="0.2">
      <c r="C116" s="191"/>
      <c r="D116" s="192"/>
      <c r="E116" s="25"/>
      <c r="F116" s="25"/>
    </row>
    <row r="117" spans="2:7" x14ac:dyDescent="0.2">
      <c r="D117" s="24"/>
      <c r="E117" s="25"/>
      <c r="F117" s="25"/>
    </row>
  </sheetData>
  <mergeCells count="3">
    <mergeCell ref="K1:L1"/>
    <mergeCell ref="D1:E1"/>
    <mergeCell ref="G1:I1"/>
  </mergeCells>
  <phoneticPr fontId="3" type="noConversion"/>
  <pageMargins left="0.5" right="0.5" top="1.25" bottom="0.5" header="0.5" footer="0.5"/>
  <pageSetup scale="65" fitToHeight="2" orientation="portrait" r:id="rId1"/>
  <headerFooter alignWithMargins="0">
    <oddHeader>&amp;L&amp;"Arial,Bold"&amp;24State of North Carolina&amp;"Arial,Regular"&amp;10
&amp;16Manager Fee Schedules&amp;Ras of 7/1/2010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91"/>
  <sheetViews>
    <sheetView zoomScale="75" zoomScaleNormal="75" workbookViewId="0">
      <pane xSplit="2" ySplit="2" topLeftCell="C3" activePane="bottomRight" state="frozenSplit"/>
      <selection sqref="A1:A65536"/>
      <selection pane="topRight" activeCell="D1" sqref="D1"/>
      <selection pane="bottomLeft" activeCell="A3" sqref="A3"/>
      <selection pane="bottomRight" activeCell="L3" sqref="L3"/>
    </sheetView>
  </sheetViews>
  <sheetFormatPr defaultRowHeight="12.45" x14ac:dyDescent="0.2"/>
  <cols>
    <col min="1" max="1" width="39.125" bestFit="1" customWidth="1"/>
    <col min="2" max="2" width="28.75" style="1" customWidth="1"/>
    <col min="3" max="3" width="19.125" customWidth="1"/>
    <col min="4" max="4" width="12.875" customWidth="1"/>
    <col min="5" max="5" width="16.125" customWidth="1"/>
    <col min="6" max="6" width="11.625" style="3" customWidth="1"/>
    <col min="7" max="7" width="15.25" customWidth="1"/>
    <col min="8" max="9" width="12.75" customWidth="1"/>
    <col min="10" max="10" width="15.25" customWidth="1"/>
    <col min="11" max="11" width="14.125" style="3" customWidth="1"/>
    <col min="12" max="12" width="15" customWidth="1"/>
    <col min="14" max="15" width="15" customWidth="1"/>
  </cols>
  <sheetData>
    <row r="1" spans="1:255" s="10" customFormat="1" ht="46.5" customHeight="1" x14ac:dyDescent="0.2">
      <c r="A1" s="232" t="s">
        <v>107</v>
      </c>
      <c r="B1" s="231" t="s">
        <v>24</v>
      </c>
      <c r="C1" s="232" t="s">
        <v>153</v>
      </c>
      <c r="D1" s="232" t="s">
        <v>105</v>
      </c>
      <c r="E1" s="232"/>
      <c r="F1" s="232" t="s">
        <v>91</v>
      </c>
      <c r="G1" s="232"/>
      <c r="H1" s="232" t="s">
        <v>98</v>
      </c>
      <c r="I1" s="232"/>
      <c r="J1" s="232"/>
      <c r="K1" s="14" t="s">
        <v>99</v>
      </c>
      <c r="L1" s="232" t="s">
        <v>161</v>
      </c>
      <c r="N1" s="229" t="s">
        <v>154</v>
      </c>
      <c r="O1" s="229" t="s">
        <v>130</v>
      </c>
    </row>
    <row r="2" spans="1:255" s="12" customFormat="1" ht="17.7" x14ac:dyDescent="0.2">
      <c r="A2" s="232"/>
      <c r="B2" s="231"/>
      <c r="C2" s="232"/>
      <c r="D2" s="14" t="s">
        <v>90</v>
      </c>
      <c r="E2" s="14" t="s">
        <v>89</v>
      </c>
      <c r="F2" s="14" t="s">
        <v>90</v>
      </c>
      <c r="G2" s="14" t="s">
        <v>89</v>
      </c>
      <c r="H2" s="130" t="s">
        <v>102</v>
      </c>
      <c r="I2" s="130" t="s">
        <v>103</v>
      </c>
      <c r="J2" s="14" t="s">
        <v>89</v>
      </c>
      <c r="K2" s="14" t="s">
        <v>90</v>
      </c>
      <c r="L2" s="232"/>
      <c r="M2" s="10"/>
      <c r="N2" s="229"/>
      <c r="O2" s="229"/>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row>
    <row r="3" spans="1:255" ht="30.8" customHeight="1" x14ac:dyDescent="0.2">
      <c r="A3" s="189" t="s">
        <v>0</v>
      </c>
      <c r="B3" s="189" t="s">
        <v>25</v>
      </c>
      <c r="C3" s="194">
        <f>'Mgr Fee Schedules'!E45</f>
        <v>212012760</v>
      </c>
      <c r="D3" s="195">
        <f>'Mgr Fee Schedules'!L47</f>
        <v>5.0000000000000001E-3</v>
      </c>
      <c r="E3" s="196">
        <f t="shared" ref="E3:E22" si="0">C3*D3</f>
        <v>1060063.8</v>
      </c>
      <c r="F3" s="197">
        <v>9.6000000000000002E-4</v>
      </c>
      <c r="G3" s="198">
        <f t="shared" ref="G3:G22" si="1">F3*C3</f>
        <v>203532.24960000001</v>
      </c>
      <c r="H3" s="199">
        <f>0.055%</f>
        <v>5.5000000000000003E-4</v>
      </c>
      <c r="I3" s="217">
        <v>1.6325614405467999E-4</v>
      </c>
      <c r="J3" s="196">
        <f>(H3+I3)*C3</f>
        <v>151219.40368799033</v>
      </c>
      <c r="K3" s="200">
        <v>2.5000000000000001E-4</v>
      </c>
      <c r="L3" s="199">
        <f>D3+F3+H3+I3+K3</f>
        <v>6.9232561440546805E-3</v>
      </c>
      <c r="M3" s="10"/>
      <c r="N3" s="201">
        <v>7.0207418161730368E-3</v>
      </c>
      <c r="O3" s="202">
        <f>(L3-N3)*10000</f>
        <v>-0.97485672118356215</v>
      </c>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row>
    <row r="4" spans="1:255" ht="30.8" customHeight="1" x14ac:dyDescent="0.2">
      <c r="A4" s="15" t="s">
        <v>26</v>
      </c>
      <c r="B4" s="207" t="s">
        <v>122</v>
      </c>
      <c r="C4" s="16">
        <f>'Mgr Fee Schedules'!E97</f>
        <v>209621818</v>
      </c>
      <c r="D4" s="157">
        <f>'Mgr Fee Schedules'!L99</f>
        <v>2.8999999999999998E-3</v>
      </c>
      <c r="E4" s="158">
        <f t="shared" si="0"/>
        <v>607903.27220000001</v>
      </c>
      <c r="F4" s="197">
        <v>9.6000000000000002E-4</v>
      </c>
      <c r="G4" s="17">
        <f t="shared" si="1"/>
        <v>201236.94528000001</v>
      </c>
      <c r="H4" s="165">
        <v>5.5000000000000003E-4</v>
      </c>
      <c r="I4" s="218">
        <v>1.65718626371829E-4</v>
      </c>
      <c r="J4" s="158">
        <f t="shared" ref="J4:J22" si="2">(H4+I4)*C4</f>
        <v>150030.23963652554</v>
      </c>
      <c r="K4" s="19">
        <v>2.5000000000000001E-4</v>
      </c>
      <c r="L4" s="165">
        <f t="shared" ref="L4:L22" si="3">D4+F4+H4+I4+K4</f>
        <v>4.8257186263718291E-3</v>
      </c>
      <c r="M4" s="10"/>
      <c r="N4" s="170">
        <v>4.9261593993918861E-3</v>
      </c>
      <c r="O4" s="176">
        <f t="shared" ref="O4:O24" si="4">(L4-N4)*10000</f>
        <v>-1.0044077302005707</v>
      </c>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row>
    <row r="5" spans="1:255" ht="30.8" customHeight="1" thickBot="1" x14ac:dyDescent="0.25">
      <c r="A5" s="188" t="s">
        <v>144</v>
      </c>
      <c r="B5" s="126" t="s">
        <v>25</v>
      </c>
      <c r="C5" s="203">
        <f>'Mgr Fee Schedules'!E73</f>
        <v>213433357</v>
      </c>
      <c r="D5" s="204">
        <f>'Mgr Fee Schedules'!L77</f>
        <v>3.5856629055410491E-3</v>
      </c>
      <c r="E5" s="160">
        <f t="shared" si="0"/>
        <v>765300.071</v>
      </c>
      <c r="F5" s="197">
        <v>9.6000000000000002E-4</v>
      </c>
      <c r="G5" s="209">
        <f t="shared" si="1"/>
        <v>204896.02272000001</v>
      </c>
      <c r="H5" s="166">
        <v>5.5000000000000003E-4</v>
      </c>
      <c r="I5" s="219">
        <v>2.8993323702609099E-5</v>
      </c>
      <c r="J5" s="160">
        <f t="shared" si="2"/>
        <v>123576.48875843555</v>
      </c>
      <c r="K5" s="129">
        <v>2.5000000000000001E-4</v>
      </c>
      <c r="L5" s="166">
        <f t="shared" si="3"/>
        <v>5.3746562292436581E-3</v>
      </c>
      <c r="M5" s="10"/>
      <c r="N5" s="206" t="s">
        <v>104</v>
      </c>
      <c r="O5" s="206" t="s">
        <v>104</v>
      </c>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row>
    <row r="6" spans="1:255" s="6" customFormat="1" ht="30.8" customHeight="1" thickTop="1" thickBot="1" x14ac:dyDescent="0.25">
      <c r="A6" s="125" t="s">
        <v>3</v>
      </c>
      <c r="B6" s="126" t="s">
        <v>28</v>
      </c>
      <c r="C6" s="127">
        <f>'Mgr Fee Schedules'!E16</f>
        <v>940653295</v>
      </c>
      <c r="D6" s="159">
        <f>'Mgr Fee Schedules'!L18</f>
        <v>2.5000000000000001E-4</v>
      </c>
      <c r="E6" s="160">
        <f t="shared" si="0"/>
        <v>235163.32375000001</v>
      </c>
      <c r="F6" s="197">
        <v>9.6000000000000002E-4</v>
      </c>
      <c r="G6" s="205">
        <f t="shared" si="1"/>
        <v>903027.16320000007</v>
      </c>
      <c r="H6" s="166">
        <v>5.5000000000000003E-4</v>
      </c>
      <c r="I6" s="220"/>
      <c r="J6" s="160">
        <f t="shared" si="2"/>
        <v>517359.31225000002</v>
      </c>
      <c r="K6" s="129">
        <v>2.5000000000000001E-4</v>
      </c>
      <c r="L6" s="166">
        <f t="shared" si="3"/>
        <v>2.0100000000000005E-3</v>
      </c>
      <c r="M6" s="10"/>
      <c r="N6" s="171">
        <v>2.1000000000000003E-3</v>
      </c>
      <c r="O6" s="174">
        <f t="shared" si="4"/>
        <v>-0.89999999999999802</v>
      </c>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row>
    <row r="7" spans="1:255" ht="30.8" customHeight="1" thickTop="1" x14ac:dyDescent="0.2">
      <c r="A7" s="189" t="s">
        <v>27</v>
      </c>
      <c r="B7" s="189" t="s">
        <v>1</v>
      </c>
      <c r="C7" s="194">
        <f>'Mgr Fee Schedules'!E79</f>
        <v>227701715</v>
      </c>
      <c r="D7" s="195">
        <f>'Mgr Fee Schedules'!L82</f>
        <v>5.0804687766909905E-3</v>
      </c>
      <c r="E7" s="196">
        <f t="shared" si="0"/>
        <v>1156831.4534564905</v>
      </c>
      <c r="F7" s="197">
        <v>9.6000000000000002E-4</v>
      </c>
      <c r="G7" s="198">
        <f t="shared" si="1"/>
        <v>218593.6464</v>
      </c>
      <c r="H7" s="199">
        <v>5.5000000000000003E-4</v>
      </c>
      <c r="I7" s="217">
        <v>1.6321897028855601E-4</v>
      </c>
      <c r="J7" s="196">
        <f t="shared" si="2"/>
        <v>162401.18270523826</v>
      </c>
      <c r="K7" s="200">
        <v>2.5000000000000001E-4</v>
      </c>
      <c r="L7" s="199">
        <f t="shared" si="3"/>
        <v>7.0036877469795466E-3</v>
      </c>
      <c r="M7" s="10"/>
      <c r="N7" s="201">
        <v>7.1036539296040063E-3</v>
      </c>
      <c r="O7" s="202">
        <f t="shared" si="4"/>
        <v>-0.99966182624459765</v>
      </c>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row>
    <row r="8" spans="1:255" ht="30.8" customHeight="1" x14ac:dyDescent="0.2">
      <c r="A8" s="15" t="s">
        <v>26</v>
      </c>
      <c r="B8" s="207" t="s">
        <v>2</v>
      </c>
      <c r="C8" s="16">
        <f>'Mgr Fee Schedules'!E101</f>
        <v>207286444</v>
      </c>
      <c r="D8" s="157">
        <f>'Mgr Fee Schedules'!L103</f>
        <v>3.5000000000000001E-3</v>
      </c>
      <c r="E8" s="158">
        <f t="shared" si="0"/>
        <v>725502.554</v>
      </c>
      <c r="F8" s="197">
        <v>9.6000000000000002E-4</v>
      </c>
      <c r="G8" s="17">
        <f t="shared" si="1"/>
        <v>198994.98624</v>
      </c>
      <c r="H8" s="165">
        <v>5.5000000000000003E-4</v>
      </c>
      <c r="I8" s="218">
        <v>1.6834491266631501E-4</v>
      </c>
      <c r="J8" s="158">
        <f t="shared" si="2"/>
        <v>148903.16251209099</v>
      </c>
      <c r="K8" s="19">
        <v>2.5000000000000001E-4</v>
      </c>
      <c r="L8" s="165">
        <f t="shared" si="3"/>
        <v>5.4283449126663157E-3</v>
      </c>
      <c r="M8" s="10"/>
      <c r="N8" s="170">
        <v>5.5305700822215259E-3</v>
      </c>
      <c r="O8" s="176">
        <f t="shared" si="4"/>
        <v>-1.0222516955521022</v>
      </c>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row>
    <row r="9" spans="1:255" ht="30.8" customHeight="1" thickBot="1" x14ac:dyDescent="0.25">
      <c r="A9" s="188" t="s">
        <v>145</v>
      </c>
      <c r="B9" s="126" t="s">
        <v>1</v>
      </c>
      <c r="C9" s="203">
        <f>'Mgr Fee Schedules'!E65</f>
        <v>210534668</v>
      </c>
      <c r="D9" s="204">
        <f>'Mgr Fee Schedules'!L67</f>
        <v>2.7499999999999998E-3</v>
      </c>
      <c r="E9" s="160">
        <f t="shared" si="0"/>
        <v>578970.33699999994</v>
      </c>
      <c r="F9" s="197">
        <v>9.6000000000000002E-4</v>
      </c>
      <c r="G9" s="209">
        <f t="shared" si="1"/>
        <v>202113.28128</v>
      </c>
      <c r="H9" s="166">
        <v>5.5000000000000003E-4</v>
      </c>
      <c r="I9" s="219">
        <v>2.8990338056943101E-5</v>
      </c>
      <c r="J9" s="160">
        <f t="shared" si="2"/>
        <v>121897.53859802629</v>
      </c>
      <c r="K9" s="129">
        <v>2.5000000000000001E-4</v>
      </c>
      <c r="L9" s="166">
        <f t="shared" si="3"/>
        <v>4.5389903380569432E-3</v>
      </c>
      <c r="M9" s="10"/>
      <c r="N9" s="206" t="s">
        <v>104</v>
      </c>
      <c r="O9" s="206" t="s">
        <v>104</v>
      </c>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row>
    <row r="10" spans="1:255" ht="30.8" customHeight="1" thickTop="1" x14ac:dyDescent="0.2">
      <c r="A10" s="189" t="s">
        <v>0</v>
      </c>
      <c r="B10" s="189" t="s">
        <v>6</v>
      </c>
      <c r="C10" s="194">
        <f>'Mgr Fee Schedules'!E49</f>
        <v>70211575</v>
      </c>
      <c r="D10" s="195">
        <f>'Mgr Fee Schedules'!L53</f>
        <v>6.7091198993898087E-3</v>
      </c>
      <c r="E10" s="196">
        <f t="shared" si="0"/>
        <v>471057.875</v>
      </c>
      <c r="F10" s="197">
        <v>9.6000000000000002E-4</v>
      </c>
      <c r="G10" s="208">
        <f t="shared" si="1"/>
        <v>67403.112000000008</v>
      </c>
      <c r="H10" s="199">
        <v>5.5000000000000003E-4</v>
      </c>
      <c r="I10" s="217">
        <v>1.6232682803478599E-4</v>
      </c>
      <c r="J10" s="196">
        <f t="shared" si="2"/>
        <v>50013.588511076479</v>
      </c>
      <c r="K10" s="200">
        <v>2.5000000000000001E-4</v>
      </c>
      <c r="L10" s="199">
        <f t="shared" si="3"/>
        <v>8.6314467274245937E-3</v>
      </c>
      <c r="M10" s="10"/>
      <c r="N10" s="201">
        <v>8.1548841926866178E-3</v>
      </c>
      <c r="O10" s="202">
        <f t="shared" si="4"/>
        <v>4.7656253473797596</v>
      </c>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row>
    <row r="11" spans="1:255" ht="30.8" customHeight="1" x14ac:dyDescent="0.2">
      <c r="A11" s="15" t="s">
        <v>4</v>
      </c>
      <c r="B11" s="207" t="s">
        <v>5</v>
      </c>
      <c r="C11" s="16">
        <f>'Mgr Fee Schedules'!E38</f>
        <v>63716168</v>
      </c>
      <c r="D11" s="157">
        <f>'Mgr Fee Schedules'!L43</f>
        <v>5.3574546392922374E-3</v>
      </c>
      <c r="E11" s="158">
        <f t="shared" si="0"/>
        <v>341356.47984952357</v>
      </c>
      <c r="F11" s="197">
        <v>9.6000000000000002E-4</v>
      </c>
      <c r="G11" s="17">
        <f t="shared" si="1"/>
        <v>61167.521280000001</v>
      </c>
      <c r="H11" s="165">
        <v>5.5000000000000003E-4</v>
      </c>
      <c r="I11" s="218">
        <v>1.61788692801291E-4</v>
      </c>
      <c r="J11" s="158">
        <f t="shared" si="2"/>
        <v>45352.447931027447</v>
      </c>
      <c r="K11" s="19">
        <v>2.5000000000000001E-4</v>
      </c>
      <c r="L11" s="165">
        <f t="shared" si="3"/>
        <v>7.2792433320935284E-3</v>
      </c>
      <c r="M11" s="10"/>
      <c r="N11" s="170">
        <v>7.3413082629145525E-3</v>
      </c>
      <c r="O11" s="176">
        <f t="shared" si="4"/>
        <v>-0.62064930821024122</v>
      </c>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row>
    <row r="12" spans="1:255" ht="30.8" customHeight="1" thickBot="1" x14ac:dyDescent="0.25">
      <c r="A12" s="188" t="s">
        <v>147</v>
      </c>
      <c r="B12" s="126" t="s">
        <v>152</v>
      </c>
      <c r="C12" s="203">
        <f>'Mgr Fee Schedules'!E90</f>
        <v>65752188</v>
      </c>
      <c r="D12" s="204">
        <f>'Mgr Fee Schedules'!L95</f>
        <v>8.0000000000000002E-3</v>
      </c>
      <c r="E12" s="160">
        <f t="shared" si="0"/>
        <v>526017.50399999996</v>
      </c>
      <c r="F12" s="197">
        <v>9.6000000000000002E-4</v>
      </c>
      <c r="G12" s="209">
        <f t="shared" si="1"/>
        <v>63122.100480000001</v>
      </c>
      <c r="H12" s="166">
        <v>5.5000000000000003E-4</v>
      </c>
      <c r="I12" s="219">
        <v>1.6294769467529499E-5</v>
      </c>
      <c r="J12" s="160">
        <f t="shared" si="2"/>
        <v>37235.120145445668</v>
      </c>
      <c r="K12" s="129">
        <v>2.5000000000000001E-4</v>
      </c>
      <c r="L12" s="166">
        <f t="shared" si="3"/>
        <v>9.776294769467531E-3</v>
      </c>
      <c r="M12" s="10"/>
      <c r="N12" s="206" t="s">
        <v>104</v>
      </c>
      <c r="O12" s="206" t="s">
        <v>104</v>
      </c>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row>
    <row r="13" spans="1:255" s="6" customFormat="1" ht="30.8" customHeight="1" thickTop="1" thickBot="1" x14ac:dyDescent="0.25">
      <c r="A13" s="125" t="s">
        <v>3</v>
      </c>
      <c r="B13" s="126" t="s">
        <v>30</v>
      </c>
      <c r="C13" s="127">
        <f>'Mgr Fee Schedules'!E20</f>
        <v>307120362</v>
      </c>
      <c r="D13" s="159">
        <f>'Mgr Fee Schedules'!L22</f>
        <v>5.0000000000000001E-4</v>
      </c>
      <c r="E13" s="160">
        <f t="shared" si="0"/>
        <v>153560.18100000001</v>
      </c>
      <c r="F13" s="197">
        <v>9.6000000000000002E-4</v>
      </c>
      <c r="G13" s="205">
        <f t="shared" si="1"/>
        <v>294835.54752000002</v>
      </c>
      <c r="H13" s="166">
        <v>5.5000000000000003E-4</v>
      </c>
      <c r="I13" s="220"/>
      <c r="J13" s="160">
        <f t="shared" si="2"/>
        <v>168916.1991</v>
      </c>
      <c r="K13" s="129">
        <v>2.5000000000000001E-4</v>
      </c>
      <c r="L13" s="166">
        <f t="shared" si="3"/>
        <v>2.2599999999999999E-3</v>
      </c>
      <c r="M13" s="10"/>
      <c r="N13" s="171">
        <v>2.3499999999999997E-3</v>
      </c>
      <c r="O13" s="174">
        <f t="shared" si="4"/>
        <v>-0.89999999999999802</v>
      </c>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row>
    <row r="14" spans="1:255" ht="30.8" customHeight="1" thickTop="1" x14ac:dyDescent="0.2">
      <c r="A14" s="20" t="s">
        <v>29</v>
      </c>
      <c r="B14" s="20" t="s">
        <v>133</v>
      </c>
      <c r="C14" s="107">
        <f>'Mgr Fee Schedules'!E84</f>
        <v>60552345</v>
      </c>
      <c r="D14" s="161">
        <f>'Mgr Fee Schedules'!L88</f>
        <v>9.3257318523337126E-3</v>
      </c>
      <c r="E14" s="162">
        <f t="shared" si="0"/>
        <v>564694.9325</v>
      </c>
      <c r="F14" s="197">
        <v>9.6000000000000002E-4</v>
      </c>
      <c r="G14" s="21">
        <f t="shared" si="1"/>
        <v>58130.251199999999</v>
      </c>
      <c r="H14" s="167">
        <v>5.5000000000000003E-4</v>
      </c>
      <c r="I14" s="221">
        <v>1.6154397837789801E-4</v>
      </c>
      <c r="J14" s="162">
        <f t="shared" si="2"/>
        <v>43085.656461411025</v>
      </c>
      <c r="K14" s="123">
        <v>2.5000000000000001E-4</v>
      </c>
      <c r="L14" s="167">
        <f t="shared" si="3"/>
        <v>1.1247275830711612E-2</v>
      </c>
      <c r="M14" s="10"/>
      <c r="N14" s="172">
        <v>1.1391598654393065E-2</v>
      </c>
      <c r="O14" s="175">
        <f t="shared" si="4"/>
        <v>-1.4432282368145346</v>
      </c>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row>
    <row r="15" spans="1:255" s="6" customFormat="1" ht="30.8" customHeight="1" thickBot="1" x14ac:dyDescent="0.25">
      <c r="A15" s="125" t="s">
        <v>7</v>
      </c>
      <c r="B15" s="126" t="s">
        <v>8</v>
      </c>
      <c r="C15" s="127">
        <f>'Mgr Fee Schedules'!E32</f>
        <v>62200039</v>
      </c>
      <c r="D15" s="159">
        <f>'Mgr Fee Schedules'!L36</f>
        <v>5.7263673169974322E-3</v>
      </c>
      <c r="E15" s="160">
        <f t="shared" si="0"/>
        <v>356180.27044556563</v>
      </c>
      <c r="F15" s="197">
        <v>9.6000000000000002E-4</v>
      </c>
      <c r="G15" s="128">
        <f t="shared" si="1"/>
        <v>59712.03744</v>
      </c>
      <c r="H15" s="166">
        <v>5.5000000000000003E-4</v>
      </c>
      <c r="I15" s="220">
        <v>1.60826072930275E-4</v>
      </c>
      <c r="J15" s="160">
        <f t="shared" si="2"/>
        <v>44213.409458479953</v>
      </c>
      <c r="K15" s="129">
        <v>2.5000000000000001E-4</v>
      </c>
      <c r="L15" s="166">
        <f t="shared" si="3"/>
        <v>7.6471933899277074E-3</v>
      </c>
      <c r="M15" s="10"/>
      <c r="N15" s="171">
        <v>7.7474881370493366E-3</v>
      </c>
      <c r="O15" s="174">
        <f t="shared" si="4"/>
        <v>-1.0029474712162922</v>
      </c>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row>
    <row r="16" spans="1:255" ht="30.8" customHeight="1" thickTop="1" x14ac:dyDescent="0.2">
      <c r="A16" s="20" t="s">
        <v>26</v>
      </c>
      <c r="B16" s="20" t="s">
        <v>121</v>
      </c>
      <c r="C16" s="107">
        <f>'Mgr Fee Schedules'!E105</f>
        <v>69252789</v>
      </c>
      <c r="D16" s="161">
        <f>'Mgr Fee Schedules'!L107</f>
        <v>5.0000000000000001E-3</v>
      </c>
      <c r="E16" s="162">
        <f t="shared" si="0"/>
        <v>346263.94500000001</v>
      </c>
      <c r="F16" s="197">
        <v>9.6000000000000002E-4</v>
      </c>
      <c r="G16" s="21">
        <f t="shared" si="1"/>
        <v>66482.677439999999</v>
      </c>
      <c r="H16" s="167">
        <v>5.5000000000000003E-4</v>
      </c>
      <c r="I16" s="221">
        <v>3.6031524618793402E-4</v>
      </c>
      <c r="J16" s="162">
        <f t="shared" si="2"/>
        <v>63041.869667736049</v>
      </c>
      <c r="K16" s="123">
        <v>2.5000000000000001E-4</v>
      </c>
      <c r="L16" s="167">
        <f t="shared" si="3"/>
        <v>7.1203152461879341E-3</v>
      </c>
      <c r="M16" s="10"/>
      <c r="N16" s="172">
        <v>7.2303990858063596E-3</v>
      </c>
      <c r="O16" s="175">
        <f t="shared" si="4"/>
        <v>-1.1008383961842554</v>
      </c>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row>
    <row r="17" spans="1:255" s="6" customFormat="1" ht="30.8" customHeight="1" thickBot="1" x14ac:dyDescent="0.25">
      <c r="A17" s="125" t="s">
        <v>143</v>
      </c>
      <c r="B17" s="126" t="s">
        <v>150</v>
      </c>
      <c r="C17" s="127">
        <f>'Mgr Fee Schedules'!E3</f>
        <v>65930220</v>
      </c>
      <c r="D17" s="159">
        <f>'Mgr Fee Schedules'!L7</f>
        <v>7.637566354245443E-3</v>
      </c>
      <c r="E17" s="160">
        <f t="shared" si="0"/>
        <v>503546.43</v>
      </c>
      <c r="F17" s="197">
        <v>9.6000000000000002E-4</v>
      </c>
      <c r="G17" s="209">
        <f t="shared" si="1"/>
        <v>63293.011200000001</v>
      </c>
      <c r="H17" s="166">
        <v>5.5000000000000003E-4</v>
      </c>
      <c r="I17" s="220">
        <v>3.7657562851293297E-4</v>
      </c>
      <c r="J17" s="160">
        <f t="shared" si="2"/>
        <v>61089.335034495947</v>
      </c>
      <c r="K17" s="129">
        <v>2.5000000000000001E-4</v>
      </c>
      <c r="L17" s="166">
        <f t="shared" si="3"/>
        <v>9.7741419827583765E-3</v>
      </c>
      <c r="M17" s="10"/>
      <c r="N17" s="206" t="s">
        <v>104</v>
      </c>
      <c r="O17" s="206" t="s">
        <v>104</v>
      </c>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row>
    <row r="18" spans="1:255" ht="30.8" customHeight="1" thickTop="1" x14ac:dyDescent="0.2">
      <c r="A18" s="20" t="s">
        <v>9</v>
      </c>
      <c r="B18" s="20" t="s">
        <v>10</v>
      </c>
      <c r="C18" s="107">
        <f>'Mgr Fee Schedules'!E9</f>
        <v>190351407</v>
      </c>
      <c r="D18" s="161">
        <f>'Mgr Fee Schedules'!L14</f>
        <v>4.6566801998999671E-3</v>
      </c>
      <c r="E18" s="162">
        <f>C18*D18</f>
        <v>886405.62800000003</v>
      </c>
      <c r="F18" s="197">
        <v>9.6000000000000002E-4</v>
      </c>
      <c r="G18" s="21">
        <f>F18*C18</f>
        <v>182737.35072000002</v>
      </c>
      <c r="H18" s="167">
        <v>5.5000000000000003E-4</v>
      </c>
      <c r="I18" s="221">
        <v>6.3944011555316796E-4</v>
      </c>
      <c r="J18" s="162">
        <f>(H18+I18)*C18</f>
        <v>226411.59953778813</v>
      </c>
      <c r="K18" s="123">
        <v>2.5000000000000001E-4</v>
      </c>
      <c r="L18" s="167">
        <f>D18+F18+H18+I18+K18</f>
        <v>7.0561203154531349E-3</v>
      </c>
      <c r="M18" s="10"/>
      <c r="N18" s="172">
        <v>7.1850416769767876E-3</v>
      </c>
      <c r="O18" s="175">
        <f>(L18-N18)*10000</f>
        <v>-1.2892136152365274</v>
      </c>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row>
    <row r="19" spans="1:255" s="6" customFormat="1" ht="30.8" customHeight="1" thickBot="1" x14ac:dyDescent="0.25">
      <c r="A19" s="125" t="s">
        <v>31</v>
      </c>
      <c r="B19" s="126" t="s">
        <v>11</v>
      </c>
      <c r="C19" s="127">
        <f>'Mgr Fee Schedules'!E60</f>
        <v>171639652</v>
      </c>
      <c r="D19" s="159">
        <f>'Mgr Fee Schedules'!L63</f>
        <v>4.8739239345463132E-3</v>
      </c>
      <c r="E19" s="160">
        <f>C19*D19</f>
        <v>836558.60800000001</v>
      </c>
      <c r="F19" s="197">
        <v>9.6000000000000002E-4</v>
      </c>
      <c r="G19" s="128">
        <f>F19*C19</f>
        <v>164774.06591999999</v>
      </c>
      <c r="H19" s="166">
        <v>5.5000000000000003E-4</v>
      </c>
      <c r="I19" s="220">
        <v>6.3789986770096505E-4</v>
      </c>
      <c r="J19" s="160">
        <f>(H19+I19)*C19</f>
        <v>203890.71990303966</v>
      </c>
      <c r="K19" s="129">
        <v>2.5000000000000001E-4</v>
      </c>
      <c r="L19" s="166">
        <f>D19+F19+H19+I19+K19</f>
        <v>7.2718238022472783E-3</v>
      </c>
      <c r="M19" s="10"/>
      <c r="N19" s="171">
        <v>7.5958190298213348E-3</v>
      </c>
      <c r="O19" s="174">
        <f>(L19-N19)*10000</f>
        <v>-3.2399522757405648</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row>
    <row r="20" spans="1:255" s="6" customFormat="1" ht="30.8" customHeight="1" thickTop="1" thickBot="1" x14ac:dyDescent="0.25">
      <c r="A20" s="125" t="s">
        <v>3</v>
      </c>
      <c r="B20" s="126" t="s">
        <v>32</v>
      </c>
      <c r="C20" s="127">
        <f>'Mgr Fee Schedules'!E24</f>
        <v>227482161</v>
      </c>
      <c r="D20" s="159">
        <f>'Mgr Fee Schedules'!L26</f>
        <v>1.4E-3</v>
      </c>
      <c r="E20" s="160">
        <f t="shared" si="0"/>
        <v>318475.02539999998</v>
      </c>
      <c r="F20" s="197">
        <v>9.6000000000000002E-4</v>
      </c>
      <c r="G20" s="128">
        <f t="shared" si="1"/>
        <v>218382.87456</v>
      </c>
      <c r="H20" s="166">
        <v>5.5000000000000003E-4</v>
      </c>
      <c r="I20" s="220"/>
      <c r="J20" s="160">
        <f>(H20+I20)*C20</f>
        <v>125115.18855000001</v>
      </c>
      <c r="K20" s="129">
        <v>2.5000000000000001E-4</v>
      </c>
      <c r="L20" s="166">
        <f>D20+F20+H20+I20+K20</f>
        <v>3.1600000000000005E-3</v>
      </c>
      <c r="M20" s="10"/>
      <c r="N20" s="171">
        <v>3.2500000000000003E-3</v>
      </c>
      <c r="O20" s="174">
        <f t="shared" si="4"/>
        <v>-0.89999999999999802</v>
      </c>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row>
    <row r="21" spans="1:255" ht="30.8" customHeight="1" thickTop="1" x14ac:dyDescent="0.2">
      <c r="A21" s="15" t="s">
        <v>44</v>
      </c>
      <c r="B21" s="15" t="s">
        <v>46</v>
      </c>
      <c r="C21" s="16">
        <f>'Mgr Fee Schedules'!E69</f>
        <v>193162838</v>
      </c>
      <c r="D21" s="157">
        <f>'Mgr Fee Schedules'!L71</f>
        <v>2.5000000000000001E-3</v>
      </c>
      <c r="E21" s="158">
        <f t="shared" si="0"/>
        <v>482907.09500000003</v>
      </c>
      <c r="F21" s="197">
        <v>9.6000000000000002E-4</v>
      </c>
      <c r="G21" s="18">
        <f t="shared" si="1"/>
        <v>185436.32448000001</v>
      </c>
      <c r="H21" s="165">
        <v>5.5000000000000003E-4</v>
      </c>
      <c r="I21" s="218">
        <v>2.5750448632097501E-4</v>
      </c>
      <c r="J21" s="158">
        <f t="shared" si="2"/>
        <v>155979.85827549172</v>
      </c>
      <c r="K21" s="19">
        <v>2.5000000000000001E-4</v>
      </c>
      <c r="L21" s="165">
        <f t="shared" si="3"/>
        <v>4.5175044863209751E-3</v>
      </c>
      <c r="M21" s="10"/>
      <c r="N21" s="170">
        <v>4.3500000000000006E-3</v>
      </c>
      <c r="O21" s="176">
        <f t="shared" si="4"/>
        <v>1.6750448632097454</v>
      </c>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row>
    <row r="22" spans="1:255" s="6" customFormat="1" ht="30.8" customHeight="1" thickBot="1" x14ac:dyDescent="0.25">
      <c r="A22" s="125" t="s">
        <v>45</v>
      </c>
      <c r="B22" s="126" t="s">
        <v>47</v>
      </c>
      <c r="C22" s="127">
        <f>'Mgr Fee Schedules'!E55</f>
        <v>238863866</v>
      </c>
      <c r="D22" s="159">
        <f>'Mgr Fee Schedules'!L58</f>
        <v>1.8837297006655666E-3</v>
      </c>
      <c r="E22" s="160">
        <f t="shared" si="0"/>
        <v>449954.95880000002</v>
      </c>
      <c r="F22" s="197">
        <v>9.6000000000000002E-4</v>
      </c>
      <c r="G22" s="128">
        <f t="shared" si="1"/>
        <v>229309.31135999999</v>
      </c>
      <c r="H22" s="166">
        <v>5.5000000000000003E-4</v>
      </c>
      <c r="I22" s="220">
        <v>1.6351902703567401E-4</v>
      </c>
      <c r="J22" s="160">
        <f t="shared" si="2"/>
        <v>170433.91326229964</v>
      </c>
      <c r="K22" s="129">
        <v>2.5000000000000001E-4</v>
      </c>
      <c r="L22" s="166">
        <f t="shared" si="3"/>
        <v>3.8072487277012405E-3</v>
      </c>
      <c r="M22" s="10"/>
      <c r="N22" s="171">
        <v>3.9289219810403576E-3</v>
      </c>
      <c r="O22" s="174">
        <f t="shared" si="4"/>
        <v>-1.2167325333911714</v>
      </c>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row>
    <row r="23" spans="1:255" s="6" customFormat="1" ht="30.8" customHeight="1" thickTop="1" thickBot="1" x14ac:dyDescent="0.25">
      <c r="A23" s="125" t="s">
        <v>3</v>
      </c>
      <c r="B23" s="126" t="s">
        <v>128</v>
      </c>
      <c r="C23" s="127">
        <f>'Mgr Fee Schedules'!E28</f>
        <v>217725161</v>
      </c>
      <c r="D23" s="159">
        <f>'Mgr Fee Schedules'!L30</f>
        <v>6.9999999999999999E-4</v>
      </c>
      <c r="E23" s="160">
        <f>C23*D23</f>
        <v>152407.6127</v>
      </c>
      <c r="F23" s="197">
        <v>9.6000000000000002E-4</v>
      </c>
      <c r="G23" s="128">
        <f>F23*C23</f>
        <v>209016.15456</v>
      </c>
      <c r="H23" s="166">
        <v>5.5000000000000003E-4</v>
      </c>
      <c r="I23" s="220"/>
      <c r="J23" s="160">
        <f>(H23+I23)*C23</f>
        <v>119748.83855</v>
      </c>
      <c r="K23" s="129">
        <v>2.5000000000000001E-4</v>
      </c>
      <c r="L23" s="166">
        <f>D23+F23+H23+I23+K23</f>
        <v>2.4600000000000004E-3</v>
      </c>
      <c r="M23" s="10"/>
      <c r="N23" s="171">
        <v>2.5500000000000002E-3</v>
      </c>
      <c r="O23" s="174">
        <f t="shared" si="4"/>
        <v>-0.89999999999999802</v>
      </c>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row>
    <row r="24" spans="1:255" ht="30.8" customHeight="1" thickTop="1" x14ac:dyDescent="0.2">
      <c r="A24" s="133"/>
      <c r="B24" s="136" t="s">
        <v>106</v>
      </c>
      <c r="C24" s="134">
        <f>SUM(C3:C23)</f>
        <v>4225204828</v>
      </c>
      <c r="D24" s="163">
        <f>E24/C24</f>
        <v>2.726287085720802E-3</v>
      </c>
      <c r="E24" s="164">
        <f>SUM(E3:E23)</f>
        <v>11519121.357101582</v>
      </c>
      <c r="F24" s="197">
        <v>9.6000000000000002E-4</v>
      </c>
      <c r="G24" s="132">
        <f>SUM(G3:G23)</f>
        <v>4056196.6348800003</v>
      </c>
      <c r="H24" s="233">
        <f>J24/C24</f>
        <v>6.8397040857887581E-4</v>
      </c>
      <c r="I24" s="233"/>
      <c r="J24" s="164">
        <f>SUM(J3:J23)</f>
        <v>2889915.0725365989</v>
      </c>
      <c r="K24" s="131">
        <v>2.5000000000000001E-4</v>
      </c>
      <c r="L24" s="168">
        <f>H24+F24+D24+K24</f>
        <v>4.6202574942996785E-3</v>
      </c>
      <c r="M24" s="10"/>
      <c r="N24" s="173">
        <v>4.8028306744064978E-3</v>
      </c>
      <c r="O24" s="177">
        <f t="shared" si="4"/>
        <v>-1.8257318010681933</v>
      </c>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row>
    <row r="27" spans="1:255" s="110" customFormat="1" ht="15.05" x14ac:dyDescent="0.25">
      <c r="A27" s="115"/>
      <c r="B27" s="111"/>
      <c r="C27" s="112"/>
      <c r="D27" s="113"/>
      <c r="F27" s="114"/>
      <c r="K27" s="114"/>
    </row>
    <row r="28" spans="1:255" s="110" customFormat="1" ht="20.95" customHeight="1" x14ac:dyDescent="0.25">
      <c r="A28" s="230"/>
      <c r="B28" s="230"/>
      <c r="C28" s="230"/>
      <c r="D28" s="230"/>
      <c r="E28" s="230"/>
      <c r="F28" s="230"/>
      <c r="G28" s="230"/>
      <c r="H28" s="230"/>
      <c r="I28" s="230"/>
      <c r="J28" s="230"/>
      <c r="K28" s="230"/>
      <c r="L28" s="230"/>
    </row>
    <row r="29" spans="1:255" s="110" customFormat="1" ht="36" customHeight="1" x14ac:dyDescent="0.25">
      <c r="A29" s="230"/>
      <c r="B29" s="230"/>
      <c r="C29" s="230"/>
      <c r="D29" s="230"/>
      <c r="E29" s="230"/>
      <c r="F29" s="230"/>
      <c r="G29" s="230"/>
      <c r="H29" s="230"/>
      <c r="I29" s="230"/>
      <c r="J29" s="230"/>
      <c r="K29" s="230"/>
      <c r="L29" s="230"/>
    </row>
    <row r="30" spans="1:255" s="110" customFormat="1" ht="20.95" customHeight="1" x14ac:dyDescent="0.25">
      <c r="A30" s="230"/>
      <c r="B30" s="230"/>
      <c r="C30" s="230"/>
      <c r="D30" s="230"/>
      <c r="E30" s="230"/>
      <c r="F30" s="230"/>
      <c r="G30" s="230"/>
      <c r="H30" s="230"/>
      <c r="I30" s="230"/>
      <c r="J30" s="230"/>
      <c r="K30" s="230"/>
      <c r="L30" s="230"/>
    </row>
    <row r="31" spans="1:255" s="110" customFormat="1" ht="20.95" customHeight="1" x14ac:dyDescent="0.25">
      <c r="A31" s="230"/>
      <c r="B31" s="230"/>
      <c r="C31" s="230"/>
      <c r="D31" s="230"/>
      <c r="E31" s="230"/>
      <c r="F31" s="230"/>
      <c r="G31" s="230"/>
      <c r="H31" s="230"/>
      <c r="I31" s="230"/>
      <c r="J31" s="230"/>
      <c r="K31" s="230"/>
      <c r="L31" s="230"/>
    </row>
    <row r="91" spans="2:2" x14ac:dyDescent="0.2">
      <c r="B91" s="2"/>
    </row>
  </sheetData>
  <mergeCells count="14">
    <mergeCell ref="A30:L30"/>
    <mergeCell ref="A31:L31"/>
    <mergeCell ref="D1:E1"/>
    <mergeCell ref="F1:G1"/>
    <mergeCell ref="H1:J1"/>
    <mergeCell ref="H24:I24"/>
    <mergeCell ref="A1:A2"/>
    <mergeCell ref="A28:L28"/>
    <mergeCell ref="N1:N2"/>
    <mergeCell ref="O1:O2"/>
    <mergeCell ref="A29:L29"/>
    <mergeCell ref="B1:B2"/>
    <mergeCell ref="C1:C2"/>
    <mergeCell ref="L1:L2"/>
  </mergeCells>
  <phoneticPr fontId="3" type="noConversion"/>
  <pageMargins left="0.5" right="0.5" top="1" bottom="0.5" header="0.5" footer="0.5"/>
  <pageSetup scale="57" orientation="landscape" r:id="rId1"/>
  <headerFooter alignWithMargins="0">
    <oddHeader>&amp;L&amp;"Arial,Bold"&amp;24State of North Carolina&amp;"Arial,Regular"&amp;10
&amp;16Separate Account fee calculation&amp;Ras of 7/1/2010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70" zoomScaleNormal="70" workbookViewId="0">
      <selection activeCell="C11" sqref="C11"/>
    </sheetView>
  </sheetViews>
  <sheetFormatPr defaultColWidth="9.125" defaultRowHeight="12.45" x14ac:dyDescent="0.2"/>
  <cols>
    <col min="1" max="8" width="9.125" style="140"/>
    <col min="9" max="9" width="24.625" style="140" customWidth="1"/>
    <col min="10" max="10" width="32.375" style="140" customWidth="1"/>
    <col min="11" max="16384" width="9.125" style="140"/>
  </cols>
  <sheetData>
    <row r="1" spans="1:10" ht="19.5" customHeight="1" x14ac:dyDescent="0.3">
      <c r="A1" s="139" t="s">
        <v>109</v>
      </c>
    </row>
    <row r="2" spans="1:10" ht="101.3" customHeight="1" x14ac:dyDescent="0.3">
      <c r="A2" s="234" t="s">
        <v>110</v>
      </c>
      <c r="B2" s="234"/>
      <c r="C2" s="234"/>
      <c r="D2" s="234"/>
      <c r="E2" s="234"/>
      <c r="F2" s="234"/>
      <c r="G2" s="234"/>
      <c r="H2" s="234"/>
      <c r="I2" s="234"/>
      <c r="J2" s="234"/>
    </row>
    <row r="3" spans="1:10" ht="45.85" customHeight="1" x14ac:dyDescent="0.3">
      <c r="A3" s="235" t="s">
        <v>111</v>
      </c>
      <c r="B3" s="235"/>
      <c r="C3" s="235"/>
      <c r="D3" s="235"/>
      <c r="E3" s="235"/>
      <c r="F3" s="235"/>
      <c r="G3" s="235"/>
      <c r="H3" s="235"/>
      <c r="I3" s="235"/>
      <c r="J3" s="235"/>
    </row>
    <row r="4" spans="1:10" ht="78.75" customHeight="1" x14ac:dyDescent="0.3">
      <c r="A4" s="235" t="s">
        <v>112</v>
      </c>
      <c r="B4" s="235"/>
      <c r="C4" s="235"/>
      <c r="D4" s="235"/>
      <c r="E4" s="235"/>
      <c r="F4" s="235"/>
      <c r="G4" s="235"/>
      <c r="H4" s="235"/>
      <c r="I4" s="235"/>
      <c r="J4" s="235"/>
    </row>
    <row r="5" spans="1:10" ht="42.05" customHeight="1" x14ac:dyDescent="0.3">
      <c r="A5" s="235" t="s">
        <v>113</v>
      </c>
      <c r="B5" s="235"/>
      <c r="C5" s="235"/>
      <c r="D5" s="235"/>
      <c r="E5" s="235"/>
      <c r="F5" s="235"/>
      <c r="G5" s="235"/>
      <c r="H5" s="235"/>
      <c r="I5" s="235"/>
      <c r="J5" s="235"/>
    </row>
    <row r="6" spans="1:10" ht="64.5" customHeight="1" x14ac:dyDescent="0.3">
      <c r="A6" s="235" t="s">
        <v>114</v>
      </c>
      <c r="B6" s="235"/>
      <c r="C6" s="235"/>
      <c r="D6" s="235"/>
      <c r="E6" s="235"/>
      <c r="F6" s="235"/>
      <c r="G6" s="235"/>
      <c r="H6" s="235"/>
      <c r="I6" s="235"/>
      <c r="J6" s="235"/>
    </row>
  </sheetData>
  <mergeCells count="5">
    <mergeCell ref="A2:J2"/>
    <mergeCell ref="A3:J3"/>
    <mergeCell ref="A4:J4"/>
    <mergeCell ref="A5:J5"/>
    <mergeCell ref="A6:J6"/>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A9232A77164781BEF7AAADE61710" ma:contentTypeVersion="16" ma:contentTypeDescription="Create a new document." ma:contentTypeScope="" ma:versionID="f0957693e585213ca1ecda4535b9e165">
  <xsd:schema xmlns:xsd="http://www.w3.org/2001/XMLSchema" xmlns:xs="http://www.w3.org/2001/XMLSchema" xmlns:p="http://schemas.microsoft.com/office/2006/metadata/properties" xmlns:ns2="547ff6fd-6959-48b6-a878-e0ad51eca6dc" xmlns:ns3="d4ea4015-5b02-447c-9074-d5807a41497e" targetNamespace="http://schemas.microsoft.com/office/2006/metadata/properties" ma:root="true" ma:fieldsID="1ce1054df825ecf23d7c473f689bc131" ns2:_="" ns3:_="">
    <xsd:import namespace="547ff6fd-6959-48b6-a878-e0ad51eca6dc"/>
    <xsd:import namespace="d4ea4015-5b02-447c-9074-d5807a41497e"/>
    <xsd:element name="properties">
      <xsd:complexType>
        <xsd:sequence>
          <xsd:element name="documentManagement">
            <xsd:complexType>
              <xsd:all>
                <xsd:element ref="ns2:Audience" minOccurs="0"/>
                <xsd:element ref="ns2:Description0" minOccurs="0"/>
                <xsd:element ref="ns2:Year"/>
                <xsd:element ref="ns2:Category" minOccurs="0"/>
                <xsd:element ref="ns2:Order0" minOccurs="0"/>
                <xsd:element ref="ns2:Release_x0020_Date" minOccurs="0"/>
                <xsd:element ref="ns2:Meeting_x0020_Title"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ff6fd-6959-48b6-a878-e0ad51eca6dc" elementFormDefault="qualified">
    <xsd:import namespace="http://schemas.microsoft.com/office/2006/documentManagement/types"/>
    <xsd:import namespace="http://schemas.microsoft.com/office/infopath/2007/PartnerControls"/>
    <xsd:element name="Audience" ma:index="4" nillable="true" ma:displayName="Audience" ma:default="All Members" ma:format="Dropdown" ma:internalName="Audience" ma:readOnly="false">
      <xsd:simpleType>
        <xsd:union memberTypes="dms:Text">
          <xsd:simpleType>
            <xsd:restriction base="dms:Choice">
              <xsd:enumeration value="All Members"/>
              <xsd:enumeration value="Fire and Rescue"/>
              <xsd:enumeration value="LGERS and TSERS"/>
              <xsd:enumeration value="Supplemental"/>
              <xsd:enumeration value="Supplemental Audit Committee"/>
              <xsd:enumeration value="Supplemental Investment Subcommittee"/>
            </xsd:restriction>
          </xsd:simpleType>
        </xsd:union>
      </xsd:simpleType>
    </xsd:element>
    <xsd:element name="Description0" ma:index="6" nillable="true" ma:displayName="Description" ma:internalName="Description0" ma:readOnly="false">
      <xsd:simpleType>
        <xsd:restriction base="dms:Note">
          <xsd:maxLength value="255"/>
        </xsd:restriction>
      </xsd:simpleType>
    </xsd:element>
    <xsd:element name="Year" ma:index="7" ma:displayName="Year" ma:default="2019" ma:format="Dropdown" ma:internalName="Year" ma:readOnly="false">
      <xsd:simpleType>
        <xsd:union memberTypes="dms:Text">
          <xsd:simpleType>
            <xsd:restriction base="dms:Choice">
              <xsd:enumeration value="2029"/>
              <xsd:enumeration value="2028"/>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union>
      </xsd:simpleType>
    </xsd:element>
    <xsd:element name="Category" ma:index="8" nillable="true" ma:displayName="Category" ma:default="Agendas and Minutes" ma:format="Dropdown" ma:internalName="Category" ma:readOnly="false">
      <xsd:simpleType>
        <xsd:union memberTypes="dms:Text">
          <xsd:simpleType>
            <xsd:restriction base="dms:Choice">
              <xsd:enumeration value="Agendas and Minutes"/>
              <xsd:enumeration value="Presentations"/>
              <xsd:enumeration value="Supporting Materials"/>
            </xsd:restriction>
          </xsd:simpleType>
        </xsd:union>
      </xsd:simpleType>
    </xsd:element>
    <xsd:element name="Order0" ma:index="9" nillable="true" ma:displayName="Sort Order" ma:decimals="0" ma:description="Indicate the order in which the document will appear under the Meeting Title (1=first, 2=second, 3=third, etc.)" ma:internalName="Order0" ma:readOnly="false" ma:percentage="FALSE">
      <xsd:simpleType>
        <xsd:restriction base="dms:Number"/>
      </xsd:simpleType>
    </xsd:element>
    <xsd:element name="Release_x0020_Date" ma:index="10" nillable="true" ma:displayName="Date" ma:internalName="Release_x0020_Date" ma:readOnly="false">
      <xsd:simpleType>
        <xsd:restriction base="dms:Text">
          <xsd:maxLength value="255"/>
        </xsd:restriction>
      </xsd:simpleType>
    </xsd:element>
    <xsd:element name="Meeting_x0020_Title" ma:index="11" nillable="true" ma:displayName="Meeting Title" ma:description="Enter the title of the meeting, along with the date.  Use the following format:  TSERS and LGERS Board of Trustees Meeting - 4/12/2011" ma:internalName="Meeting_x0020_Titl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udience xmlns="547ff6fd-6959-48b6-a878-e0ad51eca6dc">Supplemental Investment Subcommittee</Audience>
    <Year xmlns="547ff6fd-6959-48b6-a878-e0ad51eca6dc">2013</Year>
    <Meeting_x0020_Title xmlns="547ff6fd-6959-48b6-a878-e0ad51eca6dc">02/14/2013 Supplemental Retirement Board of Trustees Investment Subcommittee Meeting</Meeting_x0020_Title>
    <Order0 xmlns="547ff6fd-6959-48b6-a878-e0ad51eca6dc">3</Order0>
    <Category xmlns="547ff6fd-6959-48b6-a878-e0ad51eca6dc">Supporting Materials</Category>
    <Description0 xmlns="547ff6fd-6959-48b6-a878-e0ad51eca6dc">NC Fee Reset - 2012 - October 1, 2012</Description0>
    <Release_x0020_Date xmlns="547ff6fd-6959-48b6-a878-e0ad51eca6dc">02/14/2013</Release_x0020_Date>
    <_dlc_DocId xmlns="d4ea4015-5b02-447c-9074-d5807a41497e" xsi:nil="true"/>
  </documentManagement>
</p:properties>
</file>

<file path=customXml/itemProps1.xml><?xml version="1.0" encoding="utf-8"?>
<ds:datastoreItem xmlns:ds="http://schemas.openxmlformats.org/officeDocument/2006/customXml" ds:itemID="{EF02B844-554B-4A7E-9393-50FDFF43BBE5}"/>
</file>

<file path=customXml/itemProps2.xml><?xml version="1.0" encoding="utf-8"?>
<ds:datastoreItem xmlns:ds="http://schemas.openxmlformats.org/officeDocument/2006/customXml" ds:itemID="{FC8ED13C-74C9-4F29-8D1C-6B069488DDF9}"/>
</file>

<file path=customXml/itemProps3.xml><?xml version="1.0" encoding="utf-8"?>
<ds:datastoreItem xmlns:ds="http://schemas.openxmlformats.org/officeDocument/2006/customXml" ds:itemID="{251F8624-A091-4562-8EA4-FF9052C9020A}"/>
</file>

<file path=customXml/itemProps4.xml><?xml version="1.0" encoding="utf-8"?>
<ds:datastoreItem xmlns:ds="http://schemas.openxmlformats.org/officeDocument/2006/customXml" ds:itemID="{36A3E458-1CF9-4C83-B040-A8E8C9F4F1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Total Fee Grid</vt:lpstr>
      <vt:lpstr>Mgr Fee Schedules</vt:lpstr>
      <vt:lpstr>Calc page</vt:lpstr>
      <vt:lpstr>Disclosures</vt:lpstr>
      <vt:lpstr>'Mgr Fee Schedules'!Print_Titles</vt:lpstr>
    </vt:vector>
  </TitlesOfParts>
  <Company>Prudential Financial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Fee Reset - 2012 - October 1, 2012</dc:title>
  <dc:creator>Jeff</dc:creator>
  <cp:keywords/>
  <cp:lastModifiedBy>Chris Frazier</cp:lastModifiedBy>
  <cp:lastPrinted>2012-09-25T20:44:23Z</cp:lastPrinted>
  <dcterms:created xsi:type="dcterms:W3CDTF">2008-10-02T19:30:12Z</dcterms:created>
  <dcterms:modified xsi:type="dcterms:W3CDTF">2013-02-13T19:52:27Z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0x01010024ABA9232A77164781BEF7AAADE61710</vt:lpwstr>
  </property>
</Properties>
</file>